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12" windowWidth="14520" windowHeight="11016"/>
  </bookViews>
  <sheets>
    <sheet name="Risultati" sheetId="1" r:id="rId1"/>
    <sheet name="Dettagli per regioni" sheetId="2" r:id="rId2"/>
    <sheet name="Foglio3" sheetId="3" r:id="rId3"/>
  </sheets>
  <definedNames>
    <definedName name="_xlnm.Print_Area" localSheetId="1">'Dettagli per regioni'!$A$1:$F$133</definedName>
  </definedNames>
  <calcPr calcId="145621" refMode="R1C1" iterateCount="1"/>
</workbook>
</file>

<file path=xl/calcChain.xml><?xml version="1.0" encoding="utf-8"?>
<calcChain xmlns="http://schemas.openxmlformats.org/spreadsheetml/2006/main">
  <c r="E31" i="2" l="1"/>
  <c r="C130" i="2"/>
  <c r="C129" i="2"/>
  <c r="C128" i="2"/>
  <c r="C127" i="2"/>
  <c r="C125" i="2"/>
  <c r="C124" i="2"/>
  <c r="C123" i="2"/>
  <c r="C122" i="2"/>
  <c r="C121" i="2"/>
  <c r="C120" i="2"/>
  <c r="C119" i="2"/>
  <c r="C118" i="2"/>
  <c r="C117" i="2"/>
  <c r="C115" i="2"/>
  <c r="C114" i="2"/>
  <c r="C113" i="2"/>
  <c r="C112" i="2"/>
  <c r="C111" i="2"/>
  <c r="C109" i="2"/>
  <c r="C108" i="2"/>
  <c r="C106" i="2"/>
  <c r="C105" i="2"/>
  <c r="C104" i="2"/>
  <c r="C103" i="2"/>
  <c r="C102" i="2"/>
  <c r="C100" i="2"/>
  <c r="C99" i="2"/>
  <c r="C98" i="2"/>
  <c r="C97" i="2"/>
  <c r="C96" i="2"/>
  <c r="C94" i="2"/>
  <c r="C93" i="2"/>
  <c r="C91" i="2"/>
  <c r="C90" i="2"/>
  <c r="C89" i="2"/>
  <c r="C88" i="2"/>
  <c r="C86" i="2"/>
  <c r="C85" i="2"/>
  <c r="C84" i="2"/>
  <c r="C83" i="2"/>
  <c r="C82" i="2"/>
  <c r="C81" i="2"/>
  <c r="C79" i="2"/>
  <c r="C78" i="2"/>
  <c r="C76" i="2"/>
  <c r="C75" i="2"/>
  <c r="C74" i="2"/>
  <c r="C73" i="2"/>
  <c r="C72" i="2"/>
  <c r="C70" i="2"/>
  <c r="C69" i="2"/>
  <c r="C68" i="2"/>
  <c r="C67" i="2"/>
  <c r="C66" i="2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51" i="2"/>
  <c r="C50" i="2" s="1"/>
  <c r="C49" i="2"/>
  <c r="C48" i="2"/>
  <c r="C47" i="2"/>
  <c r="C46" i="2"/>
  <c r="C44" i="2"/>
  <c r="C43" i="2" s="1"/>
  <c r="C42" i="2"/>
  <c r="C41" i="2" s="1"/>
  <c r="C40" i="2"/>
  <c r="C39" i="2"/>
  <c r="C38" i="2"/>
  <c r="C37" i="2"/>
  <c r="C36" i="2"/>
  <c r="C35" i="2"/>
  <c r="C34" i="2"/>
  <c r="C32" i="2"/>
  <c r="C31" i="2"/>
  <c r="C30" i="2"/>
  <c r="C29" i="2"/>
  <c r="C27" i="2"/>
  <c r="C26" i="2"/>
  <c r="C25" i="2"/>
  <c r="C24" i="2"/>
  <c r="C23" i="2"/>
  <c r="C22" i="2"/>
  <c r="C21" i="2"/>
  <c r="C20" i="2"/>
  <c r="C19" i="2"/>
  <c r="C18" i="2"/>
  <c r="C16" i="2"/>
  <c r="C15" i="2" s="1"/>
  <c r="C14" i="2"/>
  <c r="C13" i="2"/>
  <c r="C12" i="2"/>
  <c r="C11" i="2"/>
  <c r="C10" i="2"/>
  <c r="C9" i="2"/>
  <c r="C8" i="2"/>
  <c r="C7" i="2"/>
  <c r="D130" i="2"/>
  <c r="D129" i="2"/>
  <c r="D128" i="2"/>
  <c r="D127" i="2"/>
  <c r="D125" i="2"/>
  <c r="D124" i="2"/>
  <c r="D123" i="2"/>
  <c r="D122" i="2"/>
  <c r="D121" i="2"/>
  <c r="D120" i="2"/>
  <c r="D119" i="2"/>
  <c r="D118" i="2"/>
  <c r="D117" i="2"/>
  <c r="D115" i="2"/>
  <c r="D114" i="2"/>
  <c r="D113" i="2"/>
  <c r="D112" i="2"/>
  <c r="D111" i="2"/>
  <c r="D109" i="2"/>
  <c r="D108" i="2"/>
  <c r="D106" i="2"/>
  <c r="D105" i="2"/>
  <c r="D104" i="2"/>
  <c r="D103" i="2"/>
  <c r="D102" i="2"/>
  <c r="D100" i="2"/>
  <c r="D99" i="2"/>
  <c r="D98" i="2"/>
  <c r="D97" i="2"/>
  <c r="D96" i="2"/>
  <c r="D94" i="2"/>
  <c r="D93" i="2"/>
  <c r="D91" i="2"/>
  <c r="D90" i="2"/>
  <c r="D89" i="2"/>
  <c r="D88" i="2"/>
  <c r="D86" i="2"/>
  <c r="D85" i="2"/>
  <c r="D84" i="2"/>
  <c r="D83" i="2"/>
  <c r="D82" i="2"/>
  <c r="D81" i="2"/>
  <c r="D79" i="2"/>
  <c r="D78" i="2"/>
  <c r="D76" i="2"/>
  <c r="D75" i="2"/>
  <c r="D74" i="2"/>
  <c r="D73" i="2"/>
  <c r="D72" i="2"/>
  <c r="D70" i="2"/>
  <c r="D69" i="2"/>
  <c r="D68" i="2"/>
  <c r="D67" i="2"/>
  <c r="D66" i="2"/>
  <c r="D65" i="2"/>
  <c r="D64" i="2"/>
  <c r="D63" i="2"/>
  <c r="D62" i="2"/>
  <c r="D61" i="2"/>
  <c r="D59" i="2"/>
  <c r="D58" i="2"/>
  <c r="D57" i="2"/>
  <c r="D56" i="2"/>
  <c r="D55" i="2"/>
  <c r="D54" i="2"/>
  <c r="D53" i="2"/>
  <c r="D52" i="2"/>
  <c r="D51" i="2"/>
  <c r="D49" i="2"/>
  <c r="D48" i="2"/>
  <c r="D47" i="2"/>
  <c r="D46" i="2"/>
  <c r="D44" i="2"/>
  <c r="D43" i="2" s="1"/>
  <c r="D42" i="2"/>
  <c r="D41" i="2" s="1"/>
  <c r="D40" i="2"/>
  <c r="D39" i="2"/>
  <c r="D38" i="2"/>
  <c r="D37" i="2"/>
  <c r="D36" i="2"/>
  <c r="D35" i="2"/>
  <c r="D34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6" i="2"/>
  <c r="D15" i="2" s="1"/>
  <c r="D14" i="2"/>
  <c r="D13" i="2"/>
  <c r="D12" i="2"/>
  <c r="D11" i="2"/>
  <c r="D10" i="2"/>
  <c r="D9" i="2"/>
  <c r="D8" i="2"/>
  <c r="D7" i="2"/>
  <c r="E124" i="2"/>
  <c r="E130" i="2"/>
  <c r="E129" i="2"/>
  <c r="E128" i="2"/>
  <c r="E127" i="2"/>
  <c r="E125" i="2"/>
  <c r="E123" i="2"/>
  <c r="E122" i="2"/>
  <c r="E121" i="2"/>
  <c r="E120" i="2"/>
  <c r="E119" i="2"/>
  <c r="E118" i="2"/>
  <c r="E117" i="2"/>
  <c r="E115" i="2"/>
  <c r="E114" i="2"/>
  <c r="E113" i="2"/>
  <c r="E110" i="2" s="1"/>
  <c r="E112" i="2"/>
  <c r="E111" i="2"/>
  <c r="E109" i="2"/>
  <c r="E108" i="2"/>
  <c r="E106" i="2"/>
  <c r="E105" i="2"/>
  <c r="E104" i="2"/>
  <c r="E103" i="2"/>
  <c r="E102" i="2"/>
  <c r="E100" i="2"/>
  <c r="E99" i="2"/>
  <c r="E98" i="2"/>
  <c r="E97" i="2"/>
  <c r="E96" i="2"/>
  <c r="E94" i="2"/>
  <c r="E93" i="2"/>
  <c r="E91" i="2"/>
  <c r="E90" i="2"/>
  <c r="E89" i="2"/>
  <c r="E88" i="2"/>
  <c r="E86" i="2"/>
  <c r="E85" i="2"/>
  <c r="E84" i="2"/>
  <c r="E83" i="2"/>
  <c r="E82" i="2"/>
  <c r="E81" i="2"/>
  <c r="E79" i="2"/>
  <c r="E78" i="2"/>
  <c r="E76" i="2"/>
  <c r="E75" i="2"/>
  <c r="E74" i="2"/>
  <c r="E73" i="2"/>
  <c r="E72" i="2"/>
  <c r="E70" i="2"/>
  <c r="E69" i="2"/>
  <c r="E68" i="2"/>
  <c r="E67" i="2"/>
  <c r="E65" i="2"/>
  <c r="E64" i="2"/>
  <c r="E63" i="2"/>
  <c r="E62" i="2"/>
  <c r="E61" i="2"/>
  <c r="E59" i="2"/>
  <c r="E58" i="2"/>
  <c r="E57" i="2"/>
  <c r="E56" i="2"/>
  <c r="E55" i="2"/>
  <c r="E54" i="2"/>
  <c r="E53" i="2"/>
  <c r="E52" i="2"/>
  <c r="E51" i="2"/>
  <c r="E49" i="2"/>
  <c r="E48" i="2"/>
  <c r="E47" i="2"/>
  <c r="E46" i="2"/>
  <c r="E44" i="2"/>
  <c r="E43" i="2" s="1"/>
  <c r="E42" i="2"/>
  <c r="E41" i="2" s="1"/>
  <c r="E40" i="2"/>
  <c r="E39" i="2"/>
  <c r="E38" i="2"/>
  <c r="E37" i="2"/>
  <c r="E36" i="2"/>
  <c r="E35" i="2"/>
  <c r="E34" i="2"/>
  <c r="E32" i="2"/>
  <c r="E30" i="2"/>
  <c r="E29" i="2"/>
  <c r="E27" i="2"/>
  <c r="E26" i="2"/>
  <c r="E25" i="2"/>
  <c r="E24" i="2"/>
  <c r="E23" i="2"/>
  <c r="E22" i="2"/>
  <c r="E21" i="2"/>
  <c r="E20" i="2"/>
  <c r="E19" i="2"/>
  <c r="E18" i="2"/>
  <c r="E16" i="2"/>
  <c r="E15" i="2" s="1"/>
  <c r="E14" i="2"/>
  <c r="E13" i="2"/>
  <c r="E12" i="2"/>
  <c r="E11" i="2"/>
  <c r="E10" i="2"/>
  <c r="E9" i="2"/>
  <c r="E8" i="2"/>
  <c r="E7" i="2"/>
  <c r="F9" i="2"/>
  <c r="F130" i="2"/>
  <c r="F129" i="2"/>
  <c r="F128" i="2"/>
  <c r="F127" i="2"/>
  <c r="F125" i="2"/>
  <c r="F124" i="2"/>
  <c r="F123" i="2"/>
  <c r="F122" i="2"/>
  <c r="F121" i="2"/>
  <c r="F120" i="2"/>
  <c r="F119" i="2"/>
  <c r="F118" i="2"/>
  <c r="F117" i="2"/>
  <c r="F115" i="2"/>
  <c r="F114" i="2"/>
  <c r="F113" i="2"/>
  <c r="F112" i="2"/>
  <c r="F111" i="2"/>
  <c r="F109" i="2"/>
  <c r="F108" i="2"/>
  <c r="F106" i="2"/>
  <c r="F105" i="2"/>
  <c r="F104" i="2"/>
  <c r="F103" i="2"/>
  <c r="F102" i="2"/>
  <c r="F100" i="2"/>
  <c r="F99" i="2"/>
  <c r="F98" i="2"/>
  <c r="F97" i="2"/>
  <c r="F96" i="2"/>
  <c r="F94" i="2"/>
  <c r="F93" i="2"/>
  <c r="F91" i="2"/>
  <c r="F90" i="2"/>
  <c r="F89" i="2"/>
  <c r="F88" i="2"/>
  <c r="F86" i="2"/>
  <c r="F85" i="2"/>
  <c r="F84" i="2"/>
  <c r="F83" i="2"/>
  <c r="F82" i="2"/>
  <c r="F81" i="2"/>
  <c r="F79" i="2"/>
  <c r="F78" i="2"/>
  <c r="F76" i="2"/>
  <c r="F75" i="2"/>
  <c r="F74" i="2"/>
  <c r="F73" i="2"/>
  <c r="F72" i="2"/>
  <c r="F70" i="2"/>
  <c r="F69" i="2"/>
  <c r="F68" i="2"/>
  <c r="F67" i="2"/>
  <c r="F66" i="2"/>
  <c r="F65" i="2"/>
  <c r="F64" i="2"/>
  <c r="F63" i="2"/>
  <c r="F62" i="2"/>
  <c r="F61" i="2"/>
  <c r="C60" i="2"/>
  <c r="F59" i="2"/>
  <c r="F58" i="2"/>
  <c r="F57" i="2"/>
  <c r="F56" i="2"/>
  <c r="F55" i="2"/>
  <c r="F54" i="2"/>
  <c r="F53" i="2"/>
  <c r="F52" i="2"/>
  <c r="F51" i="2"/>
  <c r="F49" i="2"/>
  <c r="F48" i="2"/>
  <c r="F47" i="2"/>
  <c r="F46" i="2"/>
  <c r="F44" i="2"/>
  <c r="F43" i="2" s="1"/>
  <c r="F42" i="2"/>
  <c r="F41" i="2" s="1"/>
  <c r="F40" i="2"/>
  <c r="F39" i="2"/>
  <c r="F38" i="2"/>
  <c r="F37" i="2"/>
  <c r="F36" i="2"/>
  <c r="F35" i="2"/>
  <c r="F34" i="2"/>
  <c r="F32" i="2"/>
  <c r="F31" i="2"/>
  <c r="F30" i="2"/>
  <c r="F29" i="2"/>
  <c r="D28" i="2"/>
  <c r="F27" i="2"/>
  <c r="F26" i="2"/>
  <c r="F25" i="2"/>
  <c r="F24" i="2"/>
  <c r="F23" i="2"/>
  <c r="F22" i="2"/>
  <c r="F21" i="2"/>
  <c r="F20" i="2"/>
  <c r="F19" i="2"/>
  <c r="F18" i="2"/>
  <c r="F16" i="2"/>
  <c r="F15" i="2" s="1"/>
  <c r="F14" i="2"/>
  <c r="F13" i="2"/>
  <c r="F12" i="2"/>
  <c r="F11" i="2"/>
  <c r="F10" i="2"/>
  <c r="F8" i="2"/>
  <c r="F7" i="2"/>
  <c r="D110" i="2" l="1"/>
  <c r="D101" i="2"/>
  <c r="E92" i="2"/>
  <c r="E71" i="2"/>
  <c r="E17" i="2"/>
  <c r="E33" i="2"/>
  <c r="E45" i="2"/>
  <c r="E101" i="2"/>
  <c r="D33" i="2"/>
  <c r="D50" i="2"/>
  <c r="F28" i="2"/>
  <c r="F71" i="2"/>
  <c r="D92" i="2"/>
  <c r="F110" i="2"/>
  <c r="D107" i="2"/>
  <c r="F17" i="2"/>
  <c r="C77" i="2"/>
  <c r="C92" i="2"/>
  <c r="C107" i="2"/>
  <c r="C126" i="2"/>
  <c r="C116" i="2"/>
  <c r="C110" i="2"/>
  <c r="C101" i="2"/>
  <c r="C95" i="2"/>
  <c r="C87" i="2"/>
  <c r="C80" i="2"/>
  <c r="C71" i="2"/>
  <c r="C45" i="2"/>
  <c r="C33" i="2"/>
  <c r="C28" i="2"/>
  <c r="C17" i="2"/>
  <c r="B21" i="2"/>
  <c r="B23" i="2"/>
  <c r="B25" i="2"/>
  <c r="B27" i="2"/>
  <c r="C6" i="2"/>
  <c r="D126" i="2"/>
  <c r="D116" i="2"/>
  <c r="D95" i="2"/>
  <c r="D87" i="2"/>
  <c r="D80" i="2"/>
  <c r="D77" i="2"/>
  <c r="D71" i="2"/>
  <c r="D60" i="2"/>
  <c r="D45" i="2"/>
  <c r="D17" i="2"/>
  <c r="B19" i="2"/>
  <c r="D6" i="2"/>
  <c r="E126" i="2"/>
  <c r="E116" i="2"/>
  <c r="E107" i="2"/>
  <c r="E95" i="2"/>
  <c r="E87" i="2"/>
  <c r="E80" i="2"/>
  <c r="E77" i="2"/>
  <c r="E60" i="2"/>
  <c r="E50" i="2"/>
  <c r="E28" i="2"/>
  <c r="B26" i="2"/>
  <c r="B24" i="2"/>
  <c r="B22" i="2"/>
  <c r="B20" i="2"/>
  <c r="B15" i="2"/>
  <c r="E6" i="2"/>
  <c r="F33" i="2"/>
  <c r="B18" i="2"/>
  <c r="F126" i="2"/>
  <c r="F116" i="2"/>
  <c r="F107" i="2"/>
  <c r="F101" i="2"/>
  <c r="F95" i="2"/>
  <c r="F92" i="2"/>
  <c r="F87" i="2"/>
  <c r="F80" i="2"/>
  <c r="F77" i="2"/>
  <c r="F60" i="2"/>
  <c r="F50" i="2"/>
  <c r="F45" i="2"/>
  <c r="B43" i="2"/>
  <c r="B41" i="2"/>
  <c r="F6" i="2"/>
  <c r="B8" i="2"/>
  <c r="B9" i="2"/>
  <c r="B10" i="2"/>
  <c r="B11" i="2"/>
  <c r="B12" i="2"/>
  <c r="B13" i="2"/>
  <c r="B14" i="2"/>
  <c r="B7" i="2"/>
  <c r="B16" i="2"/>
  <c r="B45" i="1"/>
  <c r="C39" i="1" s="1"/>
  <c r="B34" i="1"/>
  <c r="B24" i="1"/>
  <c r="B13" i="1"/>
  <c r="D133" i="2" l="1"/>
  <c r="C19" i="1"/>
  <c r="C20" i="1"/>
  <c r="B47" i="1"/>
  <c r="C8" i="1"/>
  <c r="C30" i="1"/>
  <c r="C31" i="1"/>
  <c r="C32" i="1"/>
  <c r="C41" i="1"/>
  <c r="C43" i="1"/>
  <c r="C40" i="1"/>
  <c r="C42" i="1"/>
  <c r="B28" i="2"/>
  <c r="B110" i="2"/>
  <c r="B126" i="2"/>
  <c r="B92" i="2"/>
  <c r="B60" i="2"/>
  <c r="B95" i="2"/>
  <c r="B77" i="2"/>
  <c r="B33" i="2"/>
  <c r="B107" i="2"/>
  <c r="B45" i="2"/>
  <c r="B71" i="2"/>
  <c r="B101" i="2"/>
  <c r="B17" i="2"/>
  <c r="B50" i="2"/>
  <c r="B87" i="2"/>
  <c r="C133" i="2"/>
  <c r="C29" i="1"/>
  <c r="C28" i="1"/>
  <c r="C18" i="1"/>
  <c r="C17" i="1"/>
  <c r="C22" i="1"/>
  <c r="C21" i="1"/>
  <c r="B80" i="2"/>
  <c r="B116" i="2"/>
  <c r="E133" i="2"/>
  <c r="C11" i="1"/>
  <c r="C7" i="1"/>
  <c r="C10" i="1"/>
  <c r="C9" i="1"/>
  <c r="C6" i="1"/>
  <c r="F133" i="2"/>
  <c r="C38" i="1"/>
  <c r="B6" i="2"/>
  <c r="C45" i="1" l="1"/>
  <c r="B133" i="2"/>
  <c r="C34" i="1"/>
  <c r="C24" i="1"/>
  <c r="C13" i="1"/>
</calcChain>
</file>

<file path=xl/sharedStrings.xml><?xml version="1.0" encoding="utf-8"?>
<sst xmlns="http://schemas.openxmlformats.org/spreadsheetml/2006/main" count="1873" uniqueCount="962">
  <si>
    <t>Voti</t>
  </si>
  <si>
    <t>Federico PICCHI</t>
  </si>
  <si>
    <t>Manuela TRIVARELLI</t>
  </si>
  <si>
    <t>Rosa CAPPELLUTI</t>
  </si>
  <si>
    <t>Diego COMUNANZA</t>
  </si>
  <si>
    <t>Giovanni MOLE'</t>
  </si>
  <si>
    <t>Giovanni MOLARO</t>
  </si>
  <si>
    <t>VOTI COMPLESSIVI</t>
  </si>
  <si>
    <t>Maria DONADI</t>
  </si>
  <si>
    <t>Maria Pasqua GIANCASPRO</t>
  </si>
  <si>
    <t>Paolo RAMIERI</t>
  </si>
  <si>
    <t>Luciano VARLEC</t>
  </si>
  <si>
    <t>Laura Maria Stella LENSI</t>
  </si>
  <si>
    <t>Percentuale</t>
  </si>
  <si>
    <t>Miglior giudice emergente 2018</t>
  </si>
  <si>
    <t>Premio GGG Fair Play 2018</t>
  </si>
  <si>
    <t>Miglior Performance 2018</t>
  </si>
  <si>
    <t>Giulio TETTO</t>
  </si>
  <si>
    <t>Maria Teresa FOGLINI</t>
  </si>
  <si>
    <t>Sara ALLEGRETTA</t>
  </si>
  <si>
    <t>Michele MASTROPIERRO</t>
  </si>
  <si>
    <t>Davide BANDIERAMONTE</t>
  </si>
  <si>
    <t>Attività Regionale 2018</t>
  </si>
  <si>
    <t>Delio UBALDI</t>
  </si>
  <si>
    <t>Aventino SEDDA</t>
  </si>
  <si>
    <t>Rita CAMPOREALE</t>
  </si>
  <si>
    <t>Ivo BOLSI</t>
  </si>
  <si>
    <t>Enrica VILLATA</t>
  </si>
  <si>
    <t>Ilaria MALCANGI</t>
  </si>
  <si>
    <t>Piemonte</t>
  </si>
  <si>
    <t>EMERGENTE</t>
  </si>
  <si>
    <t>PRESTAZIONE</t>
  </si>
  <si>
    <t>FAIR PLAY</t>
  </si>
  <si>
    <t>REGIONALE</t>
  </si>
  <si>
    <t>Valle d'Aosta</t>
  </si>
  <si>
    <t>Lombardia</t>
  </si>
  <si>
    <t>Alessandria</t>
  </si>
  <si>
    <t>Asti</t>
  </si>
  <si>
    <t>Biella</t>
  </si>
  <si>
    <t>Cuneo</t>
  </si>
  <si>
    <t>Novara</t>
  </si>
  <si>
    <t>Torino</t>
  </si>
  <si>
    <t>Verbania</t>
  </si>
  <si>
    <t>Vercelli</t>
  </si>
  <si>
    <t>Aosta</t>
  </si>
  <si>
    <t>Bergamo</t>
  </si>
  <si>
    <t>Brescia</t>
  </si>
  <si>
    <t>Como</t>
  </si>
  <si>
    <t>Cremona</t>
  </si>
  <si>
    <t>Lodi</t>
  </si>
  <si>
    <t>Mantova</t>
  </si>
  <si>
    <t>Milano</t>
  </si>
  <si>
    <t>Pavia</t>
  </si>
  <si>
    <t>Sondrio</t>
  </si>
  <si>
    <t>Varese</t>
  </si>
  <si>
    <t>Liguria</t>
  </si>
  <si>
    <t>Genova</t>
  </si>
  <si>
    <t>Imperia</t>
  </si>
  <si>
    <t>La-Spezia</t>
  </si>
  <si>
    <t>Savona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</si>
  <si>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</si>
  <si>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</si>
  <si>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</si>
  <si>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</si>
  <si>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</si>
  <si>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</si>
  <si>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</si>
  <si>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</si>
  <si>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Alto Adige</t>
  </si>
  <si>
    <t>Bolzano</t>
  </si>
  <si>
    <t>Trentino</t>
  </si>
  <si>
    <t>Trento</t>
  </si>
  <si>
    <t>Friuli V.G.</t>
  </si>
  <si>
    <t>Gorizia</t>
  </si>
  <si>
    <t>Pordenone</t>
  </si>
  <si>
    <t>Trieste</t>
  </si>
  <si>
    <t>Udine</t>
  </si>
  <si>
    <t>Emilia Romagna</t>
  </si>
  <si>
    <t>Bologna</t>
  </si>
  <si>
    <t>Ferrara</t>
  </si>
  <si>
    <t>Forli-Cesena</t>
  </si>
  <si>
    <t>Modena</t>
  </si>
  <si>
    <t>Parma</t>
  </si>
  <si>
    <t>Piacenza</t>
  </si>
  <si>
    <t>Ravenna</t>
  </si>
  <si>
    <t>Reggio-Emilia</t>
  </si>
  <si>
    <t>Rimini</t>
  </si>
  <si>
    <t>Toscana</t>
  </si>
  <si>
    <t>Arezzo</t>
  </si>
  <si>
    <t>Firenze</t>
  </si>
  <si>
    <t>Grosseto</t>
  </si>
  <si>
    <t>Livorno</t>
  </si>
  <si>
    <t>Lucca</t>
  </si>
  <si>
    <t>Massa-Carrara</t>
  </si>
  <si>
    <t>Pisa</t>
  </si>
  <si>
    <t>Pistoia</t>
  </si>
  <si>
    <t>Prato</t>
  </si>
  <si>
    <t>Siena</t>
  </si>
  <si>
    <t>Marche</t>
  </si>
  <si>
    <t>Ancona</t>
  </si>
  <si>
    <t>Ascoli-Piceno</t>
  </si>
  <si>
    <t>Fermo</t>
  </si>
  <si>
    <t>Macerata</t>
  </si>
  <si>
    <t>Pesaro-Urbino</t>
  </si>
  <si>
    <t>Umbria</t>
  </si>
  <si>
    <t>Perugia</t>
  </si>
  <si>
    <t>Terni</t>
  </si>
  <si>
    <t>Lazio</t>
  </si>
  <si>
    <t>Frosinone</t>
  </si>
  <si>
    <t>Latina</t>
  </si>
  <si>
    <t>Rieti</t>
  </si>
  <si>
    <t>Roma</t>
  </si>
  <si>
    <t>Viterbo</t>
  </si>
  <si>
    <t>Abruzzo</t>
  </si>
  <si>
    <t>Chieti</t>
  </si>
  <si>
    <t>L'Aquila</t>
  </si>
  <si>
    <t>Pescara</t>
  </si>
  <si>
    <t>Teramo</t>
  </si>
  <si>
    <t>Molise</t>
  </si>
  <si>
    <t>Campobasso</t>
  </si>
  <si>
    <t>Isernia</t>
  </si>
  <si>
    <t>Campania</t>
  </si>
  <si>
    <t>Avellino</t>
  </si>
  <si>
    <t>Benevento</t>
  </si>
  <si>
    <t>Caserta</t>
  </si>
  <si>
    <t>Napoli</t>
  </si>
  <si>
    <t>Salerno</t>
  </si>
  <si>
    <t>Puglia</t>
  </si>
  <si>
    <t>Bari</t>
  </si>
  <si>
    <t>Brindisi</t>
  </si>
  <si>
    <t>Foggia</t>
  </si>
  <si>
    <t>Lecce</t>
  </si>
  <si>
    <t>Taranto</t>
  </si>
  <si>
    <t>Basilicata</t>
  </si>
  <si>
    <t>Matera</t>
  </si>
  <si>
    <t>Potenza</t>
  </si>
  <si>
    <t>Calabria</t>
  </si>
  <si>
    <t>Catanzaro</t>
  </si>
  <si>
    <t>Cosenza</t>
  </si>
  <si>
    <t>Crotone</t>
  </si>
  <si>
    <t>Reggio-Calabria</t>
  </si>
  <si>
    <t>Vibo-Valentia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</si>
  <si>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</si>
  <si>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</si>
  <si>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</si>
  <si>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</si>
  <si>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</si>
  <si>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</si>
  <si>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</si>
  <si>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</si>
  <si>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</si>
  <si>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</si>
  <si>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Sardegna</t>
  </si>
  <si>
    <t>Cagliari</t>
  </si>
  <si>
    <t>Nuoro</t>
  </si>
  <si>
    <t>Oristano</t>
  </si>
  <si>
    <t>Sassari</t>
  </si>
  <si>
    <t>*Solo province con tesserati</t>
  </si>
  <si>
    <t>REGIONE*</t>
  </si>
  <si>
    <t>AL2191</t>
  </si>
  <si>
    <t>AL2302</t>
  </si>
  <si>
    <t>AL2306</t>
  </si>
  <si>
    <t>AN0006</t>
  </si>
  <si>
    <t>AO0121</t>
  </si>
  <si>
    <t>AP0004</t>
  </si>
  <si>
    <t>AP0038</t>
  </si>
  <si>
    <t>AQ0247</t>
  </si>
  <si>
    <t>AT 2097</t>
  </si>
  <si>
    <t>AT1017</t>
  </si>
  <si>
    <t>AT2002</t>
  </si>
  <si>
    <t>at2003</t>
  </si>
  <si>
    <t>AT2037</t>
  </si>
  <si>
    <t>AT2115</t>
  </si>
  <si>
    <t>AT2116</t>
  </si>
  <si>
    <t>At2124</t>
  </si>
  <si>
    <t>AT2167</t>
  </si>
  <si>
    <t>AT2209</t>
  </si>
  <si>
    <t>AV0075</t>
  </si>
  <si>
    <t>AV0640</t>
  </si>
  <si>
    <t>BA0001</t>
  </si>
  <si>
    <t>BA0013</t>
  </si>
  <si>
    <t>BA0027</t>
  </si>
  <si>
    <t>BA0050</t>
  </si>
  <si>
    <t>BA0060</t>
  </si>
  <si>
    <t>BA0065</t>
  </si>
  <si>
    <t>BA0076</t>
  </si>
  <si>
    <t>BA0078</t>
  </si>
  <si>
    <t>ba0107</t>
  </si>
  <si>
    <t>BA0142</t>
  </si>
  <si>
    <t>BA0168</t>
  </si>
  <si>
    <t>BA0717</t>
  </si>
  <si>
    <t>BA1073</t>
  </si>
  <si>
    <t>ba1405</t>
  </si>
  <si>
    <t>BA1414</t>
  </si>
  <si>
    <t>BA1502</t>
  </si>
  <si>
    <t>BA2099</t>
  </si>
  <si>
    <t>BA2161</t>
  </si>
  <si>
    <t>ba2457</t>
  </si>
  <si>
    <t>ba2471</t>
  </si>
  <si>
    <t>Ba2480</t>
  </si>
  <si>
    <t>BA2481</t>
  </si>
  <si>
    <t>BA2573</t>
  </si>
  <si>
    <t>BA2653</t>
  </si>
  <si>
    <t>BA2702</t>
  </si>
  <si>
    <t xml:space="preserve">BA2712 </t>
  </si>
  <si>
    <t>ba2714</t>
  </si>
  <si>
    <t>ba2715</t>
  </si>
  <si>
    <t>BA2718</t>
  </si>
  <si>
    <t>BA2719</t>
  </si>
  <si>
    <t>BA2764</t>
  </si>
  <si>
    <t>BA2777</t>
  </si>
  <si>
    <t>BA2778</t>
  </si>
  <si>
    <t>Ba2779</t>
  </si>
  <si>
    <t>BA2828</t>
  </si>
  <si>
    <t>ba2846</t>
  </si>
  <si>
    <t>Ba2875</t>
  </si>
  <si>
    <t>BA2881</t>
  </si>
  <si>
    <t>BA2933</t>
  </si>
  <si>
    <t>BG 0086</t>
  </si>
  <si>
    <t>BL0068</t>
  </si>
  <si>
    <t>BL0071</t>
  </si>
  <si>
    <t>BO0600</t>
  </si>
  <si>
    <t>BO13676</t>
  </si>
  <si>
    <t>br0714</t>
  </si>
  <si>
    <t>br0728</t>
  </si>
  <si>
    <t>br0809</t>
  </si>
  <si>
    <t>BS0556</t>
  </si>
  <si>
    <t>bz1333</t>
  </si>
  <si>
    <t>bz1354</t>
  </si>
  <si>
    <t>bz1510</t>
  </si>
  <si>
    <t>ca 0016</t>
  </si>
  <si>
    <t>ca 1060</t>
  </si>
  <si>
    <t>ca 1808</t>
  </si>
  <si>
    <t>CA 2205</t>
  </si>
  <si>
    <t>CA0016</t>
  </si>
  <si>
    <t>CA0030</t>
  </si>
  <si>
    <t>CA0131</t>
  </si>
  <si>
    <t>ca0301</t>
  </si>
  <si>
    <t>ca0369</t>
  </si>
  <si>
    <t>CA0505</t>
  </si>
  <si>
    <t>ca0913</t>
  </si>
  <si>
    <t>ca0929</t>
  </si>
  <si>
    <t>Ca1060</t>
  </si>
  <si>
    <t>CA1061</t>
  </si>
  <si>
    <t>ca1124</t>
  </si>
  <si>
    <t>CA1157</t>
  </si>
  <si>
    <t>ca1406</t>
  </si>
  <si>
    <t>ca1536</t>
  </si>
  <si>
    <t>CA1609</t>
  </si>
  <si>
    <t>ca1665</t>
  </si>
  <si>
    <t>ca1850</t>
  </si>
  <si>
    <t>ca1895</t>
  </si>
  <si>
    <t>ca1986</t>
  </si>
  <si>
    <t>CA1998</t>
  </si>
  <si>
    <t>ca2001</t>
  </si>
  <si>
    <t>CA2005</t>
  </si>
  <si>
    <t>ca2007</t>
  </si>
  <si>
    <t>ca2009</t>
  </si>
  <si>
    <t>ca2010</t>
  </si>
  <si>
    <t>CA2011</t>
  </si>
  <si>
    <t>CA2012</t>
  </si>
  <si>
    <t>CA2013</t>
  </si>
  <si>
    <t>ca2072</t>
  </si>
  <si>
    <t>ca2073</t>
  </si>
  <si>
    <t>CA2074</t>
  </si>
  <si>
    <t>ca2075</t>
  </si>
  <si>
    <t>ca2083</t>
  </si>
  <si>
    <t>CA2084</t>
  </si>
  <si>
    <t>ca2104</t>
  </si>
  <si>
    <t>ca2194</t>
  </si>
  <si>
    <t>ca2195</t>
  </si>
  <si>
    <t>ca2199</t>
  </si>
  <si>
    <t>ca2200</t>
  </si>
  <si>
    <t>ca2206</t>
  </si>
  <si>
    <t>ca2207</t>
  </si>
  <si>
    <t>ca2208</t>
  </si>
  <si>
    <t>ca2359</t>
  </si>
  <si>
    <t>cb0578</t>
  </si>
  <si>
    <t>cb0895</t>
  </si>
  <si>
    <t>Cb0902</t>
  </si>
  <si>
    <t>Cb0932</t>
  </si>
  <si>
    <t>CB3524</t>
  </si>
  <si>
    <t>CE0001</t>
  </si>
  <si>
    <t>CH0271</t>
  </si>
  <si>
    <t>Ch0544</t>
  </si>
  <si>
    <t>CH0654</t>
  </si>
  <si>
    <t>ch0678</t>
  </si>
  <si>
    <t>cn2180</t>
  </si>
  <si>
    <t>CN2405</t>
  </si>
  <si>
    <t>CN2406</t>
  </si>
  <si>
    <t>cn2565</t>
  </si>
  <si>
    <t>cr0073</t>
  </si>
  <si>
    <t>CR0438</t>
  </si>
  <si>
    <t>cr0511</t>
  </si>
  <si>
    <t>CR0526</t>
  </si>
  <si>
    <t>CT0724</t>
  </si>
  <si>
    <t>CZ0016</t>
  </si>
  <si>
    <t>CZ0483</t>
  </si>
  <si>
    <t>FE00234</t>
  </si>
  <si>
    <t>FE00235</t>
  </si>
  <si>
    <t>FE0233</t>
  </si>
  <si>
    <t>fg0825</t>
  </si>
  <si>
    <t>fg0879</t>
  </si>
  <si>
    <t>fg0884</t>
  </si>
  <si>
    <t>fg0886</t>
  </si>
  <si>
    <t>fg0959</t>
  </si>
  <si>
    <t>fg0960</t>
  </si>
  <si>
    <t>FI0374</t>
  </si>
  <si>
    <t>FI1030</t>
  </si>
  <si>
    <t>FM0094</t>
  </si>
  <si>
    <t>FM0096</t>
  </si>
  <si>
    <t>fm0098</t>
  </si>
  <si>
    <t>FM0100</t>
  </si>
  <si>
    <t>FM0109</t>
  </si>
  <si>
    <t>FO0282</t>
  </si>
  <si>
    <t>GE0257</t>
  </si>
  <si>
    <t>GE0782</t>
  </si>
  <si>
    <t>GE0879</t>
  </si>
  <si>
    <t>Ge1131</t>
  </si>
  <si>
    <t>GO0027</t>
  </si>
  <si>
    <t>GO0205</t>
  </si>
  <si>
    <t>IM0002</t>
  </si>
  <si>
    <t>im0011</t>
  </si>
  <si>
    <t>im0097</t>
  </si>
  <si>
    <t>IM0400</t>
  </si>
  <si>
    <t>LE0888</t>
  </si>
  <si>
    <t>le0962</t>
  </si>
  <si>
    <t>LE1238</t>
  </si>
  <si>
    <t>LE1382</t>
  </si>
  <si>
    <t>LI0073</t>
  </si>
  <si>
    <t>LI0343</t>
  </si>
  <si>
    <t>LI0924</t>
  </si>
  <si>
    <t>LT1044</t>
  </si>
  <si>
    <t>LT1160</t>
  </si>
  <si>
    <t>LU 0068</t>
  </si>
  <si>
    <t>LU0749</t>
  </si>
  <si>
    <t>me0572</t>
  </si>
  <si>
    <t>MI5447</t>
  </si>
  <si>
    <t>MI5830</t>
  </si>
  <si>
    <t>MI6209</t>
  </si>
  <si>
    <t>MI6303</t>
  </si>
  <si>
    <t>MO0349</t>
  </si>
  <si>
    <t>MO0454</t>
  </si>
  <si>
    <t>mo0869</t>
  </si>
  <si>
    <t>MT 027</t>
  </si>
  <si>
    <t>mt0018</t>
  </si>
  <si>
    <t>mt0350</t>
  </si>
  <si>
    <t>mt0536</t>
  </si>
  <si>
    <t>mt0672</t>
  </si>
  <si>
    <t>Mt4330</t>
  </si>
  <si>
    <t>MTO364</t>
  </si>
  <si>
    <t xml:space="preserve">NA 2024 </t>
  </si>
  <si>
    <t>na1839</t>
  </si>
  <si>
    <t>NA1899</t>
  </si>
  <si>
    <t>NA1910</t>
  </si>
  <si>
    <t>NA2674</t>
  </si>
  <si>
    <t>NO1045</t>
  </si>
  <si>
    <t>Nu0157</t>
  </si>
  <si>
    <t>NU0228</t>
  </si>
  <si>
    <t>NU0567</t>
  </si>
  <si>
    <t>NU0568</t>
  </si>
  <si>
    <t>NU0599</t>
  </si>
  <si>
    <t>OR0009</t>
  </si>
  <si>
    <t>OR0448</t>
  </si>
  <si>
    <t>PA0003</t>
  </si>
  <si>
    <t>Pa1484</t>
  </si>
  <si>
    <t>PC0011</t>
  </si>
  <si>
    <t>Pd0054</t>
  </si>
  <si>
    <t>PD0561</t>
  </si>
  <si>
    <t>pd0925</t>
  </si>
  <si>
    <t>PD1145</t>
  </si>
  <si>
    <t>PE0021</t>
  </si>
  <si>
    <t>PE0032</t>
  </si>
  <si>
    <t>PE0404</t>
  </si>
  <si>
    <t>PE0408</t>
  </si>
  <si>
    <t>PE0409</t>
  </si>
  <si>
    <t>PE0479</t>
  </si>
  <si>
    <t>pg0071</t>
  </si>
  <si>
    <t>pi0013</t>
  </si>
  <si>
    <t>PI0037</t>
  </si>
  <si>
    <t>PI0038</t>
  </si>
  <si>
    <t>PI0069</t>
  </si>
  <si>
    <t>PI0247</t>
  </si>
  <si>
    <t>Po0086</t>
  </si>
  <si>
    <t>PR0005</t>
  </si>
  <si>
    <t>PR0007</t>
  </si>
  <si>
    <t>PR00080</t>
  </si>
  <si>
    <t>PR0010</t>
  </si>
  <si>
    <t>PR0027</t>
  </si>
  <si>
    <t>PR0028</t>
  </si>
  <si>
    <t>PR0033</t>
  </si>
  <si>
    <t>PR0040</t>
  </si>
  <si>
    <t>PR0065</t>
  </si>
  <si>
    <t>PR0087</t>
  </si>
  <si>
    <t>PR0091</t>
  </si>
  <si>
    <t>PR0166</t>
  </si>
  <si>
    <t>PR0167</t>
  </si>
  <si>
    <t>PR0170</t>
  </si>
  <si>
    <t>PR0210</t>
  </si>
  <si>
    <t>PR0343</t>
  </si>
  <si>
    <t>PR0405</t>
  </si>
  <si>
    <t>PR0530</t>
  </si>
  <si>
    <t>PR0551</t>
  </si>
  <si>
    <t>PR0552</t>
  </si>
  <si>
    <t>PR0553</t>
  </si>
  <si>
    <t>PR0554</t>
  </si>
  <si>
    <t>PR0557</t>
  </si>
  <si>
    <t>PR0571</t>
  </si>
  <si>
    <t>PR0582</t>
  </si>
  <si>
    <t>PR0609</t>
  </si>
  <si>
    <t>PR0623</t>
  </si>
  <si>
    <t>PR0695</t>
  </si>
  <si>
    <t>pu0347</t>
  </si>
  <si>
    <t>pu0374</t>
  </si>
  <si>
    <t>pu0483</t>
  </si>
  <si>
    <t>pu0484</t>
  </si>
  <si>
    <t>PV0033</t>
  </si>
  <si>
    <t>Pv0554</t>
  </si>
  <si>
    <t>PZ0007</t>
  </si>
  <si>
    <t>RA0111</t>
  </si>
  <si>
    <t>RA0143</t>
  </si>
  <si>
    <t>RC0009</t>
  </si>
  <si>
    <t>RC0035</t>
  </si>
  <si>
    <t>RC0180</t>
  </si>
  <si>
    <t>RC0531</t>
  </si>
  <si>
    <t>RE0050</t>
  </si>
  <si>
    <t>RE0078</t>
  </si>
  <si>
    <t>RE0253</t>
  </si>
  <si>
    <t>RE0439</t>
  </si>
  <si>
    <t>Rg0411</t>
  </si>
  <si>
    <t>RI0546</t>
  </si>
  <si>
    <t>RI0547</t>
  </si>
  <si>
    <t>ri0663</t>
  </si>
  <si>
    <t>ri0721</t>
  </si>
  <si>
    <t>RM0003</t>
  </si>
  <si>
    <t>rm0009</t>
  </si>
  <si>
    <t>RM0025</t>
  </si>
  <si>
    <t>RM0032</t>
  </si>
  <si>
    <t>RM0036</t>
  </si>
  <si>
    <t>RM0057</t>
  </si>
  <si>
    <t>RM0077</t>
  </si>
  <si>
    <t>RM0089</t>
  </si>
  <si>
    <t>rm2502</t>
  </si>
  <si>
    <t>Rm2821</t>
  </si>
  <si>
    <t>RM3184</t>
  </si>
  <si>
    <t>RM3351</t>
  </si>
  <si>
    <t>Rm3883</t>
  </si>
  <si>
    <t>rm4873</t>
  </si>
  <si>
    <t>RM5079</t>
  </si>
  <si>
    <t>RM5214</t>
  </si>
  <si>
    <t>RM5223</t>
  </si>
  <si>
    <t>RM5237</t>
  </si>
  <si>
    <t>RM5414</t>
  </si>
  <si>
    <t>RM5519</t>
  </si>
  <si>
    <t>RM6216</t>
  </si>
  <si>
    <t>RM6426</t>
  </si>
  <si>
    <t>RM6844</t>
  </si>
  <si>
    <t>RM7272</t>
  </si>
  <si>
    <t>RO0514</t>
  </si>
  <si>
    <t>Rs0015</t>
  </si>
  <si>
    <t>RS3208</t>
  </si>
  <si>
    <t>RS3505</t>
  </si>
  <si>
    <t>RS3900</t>
  </si>
  <si>
    <t>RS4763</t>
  </si>
  <si>
    <t>rs4824</t>
  </si>
  <si>
    <t>RS4941</t>
  </si>
  <si>
    <t>RS4942</t>
  </si>
  <si>
    <t>RS4969</t>
  </si>
  <si>
    <t>RS4989</t>
  </si>
  <si>
    <t>RS5072</t>
  </si>
  <si>
    <t>RS5155</t>
  </si>
  <si>
    <t>sa 0086</t>
  </si>
  <si>
    <t>Sa0022</t>
  </si>
  <si>
    <t>SA0035</t>
  </si>
  <si>
    <t>SA0246</t>
  </si>
  <si>
    <t>SA0855</t>
  </si>
  <si>
    <t>SA1149</t>
  </si>
  <si>
    <t>SO00062</t>
  </si>
  <si>
    <t>so0609</t>
  </si>
  <si>
    <t>so0619</t>
  </si>
  <si>
    <t>SP0003</t>
  </si>
  <si>
    <t>Sp0302</t>
  </si>
  <si>
    <t>SP0317</t>
  </si>
  <si>
    <t>Sp0515</t>
  </si>
  <si>
    <t>Sp0517</t>
  </si>
  <si>
    <t>sr0755</t>
  </si>
  <si>
    <t>ss0008</t>
  </si>
  <si>
    <t>ss0613</t>
  </si>
  <si>
    <t>ss0845</t>
  </si>
  <si>
    <t>SS0889</t>
  </si>
  <si>
    <t>ss0890</t>
  </si>
  <si>
    <t>SS0943</t>
  </si>
  <si>
    <t>ss0947</t>
  </si>
  <si>
    <t>SS0991</t>
  </si>
  <si>
    <t>SS1050</t>
  </si>
  <si>
    <t>ss1211</t>
  </si>
  <si>
    <t>ss1215</t>
  </si>
  <si>
    <t>ss1216</t>
  </si>
  <si>
    <t>ss1224</t>
  </si>
  <si>
    <t>sss1212</t>
  </si>
  <si>
    <t>ssss893</t>
  </si>
  <si>
    <t>SV0001</t>
  </si>
  <si>
    <t>SV0004</t>
  </si>
  <si>
    <t>SV0023</t>
  </si>
  <si>
    <t>SV0063</t>
  </si>
  <si>
    <t>SV0290</t>
  </si>
  <si>
    <t>sv0322</t>
  </si>
  <si>
    <t>SV0414</t>
  </si>
  <si>
    <t>SV0447</t>
  </si>
  <si>
    <t>TA0037</t>
  </si>
  <si>
    <t>TA0798</t>
  </si>
  <si>
    <t>TA0821</t>
  </si>
  <si>
    <t>ta0888</t>
  </si>
  <si>
    <t>ta0925</t>
  </si>
  <si>
    <t>ta0982</t>
  </si>
  <si>
    <t>ta0993</t>
  </si>
  <si>
    <t>ta0994</t>
  </si>
  <si>
    <t>ta0995</t>
  </si>
  <si>
    <t>ta1008</t>
  </si>
  <si>
    <t>ta1009</t>
  </si>
  <si>
    <t>ta1011</t>
  </si>
  <si>
    <t>ta1012</t>
  </si>
  <si>
    <t>ta1013</t>
  </si>
  <si>
    <t>TA1014</t>
  </si>
  <si>
    <t>ta1025</t>
  </si>
  <si>
    <t>TE0398</t>
  </si>
  <si>
    <t>TE0425</t>
  </si>
  <si>
    <t>tn0141</t>
  </si>
  <si>
    <t>tn0721</t>
  </si>
  <si>
    <t>tn1010</t>
  </si>
  <si>
    <t>TN1283</t>
  </si>
  <si>
    <t>tn1368</t>
  </si>
  <si>
    <t>TO 2117</t>
  </si>
  <si>
    <t>TO 2722</t>
  </si>
  <si>
    <t>TO 2723</t>
  </si>
  <si>
    <t>TO0338</t>
  </si>
  <si>
    <t>to0442</t>
  </si>
  <si>
    <t>to1026</t>
  </si>
  <si>
    <t>to1081</t>
  </si>
  <si>
    <t>TO1281</t>
  </si>
  <si>
    <t>to1520</t>
  </si>
  <si>
    <t>TO1571</t>
  </si>
  <si>
    <t>TO2002</t>
  </si>
  <si>
    <t>to2022</t>
  </si>
  <si>
    <t>TO2036</t>
  </si>
  <si>
    <t>TO2043</t>
  </si>
  <si>
    <t>To2054</t>
  </si>
  <si>
    <t>TO2075</t>
  </si>
  <si>
    <t>to2086</t>
  </si>
  <si>
    <t>to2113</t>
  </si>
  <si>
    <t>to2315</t>
  </si>
  <si>
    <t>to2360</t>
  </si>
  <si>
    <t>TO2363</t>
  </si>
  <si>
    <t>to2518</t>
  </si>
  <si>
    <t>TO2537</t>
  </si>
  <si>
    <t>to2600</t>
  </si>
  <si>
    <t>to2621</t>
  </si>
  <si>
    <t>TO2721</t>
  </si>
  <si>
    <t>TO2726</t>
  </si>
  <si>
    <t>TO2946</t>
  </si>
  <si>
    <t>to2954</t>
  </si>
  <si>
    <t>TO2958</t>
  </si>
  <si>
    <t>TO2991</t>
  </si>
  <si>
    <t>TO3069</t>
  </si>
  <si>
    <t>TO3078</t>
  </si>
  <si>
    <t>to3386</t>
  </si>
  <si>
    <t>TO3498</t>
  </si>
  <si>
    <t>TO3576</t>
  </si>
  <si>
    <t>to3652</t>
  </si>
  <si>
    <t>TO3653</t>
  </si>
  <si>
    <t>TO3696</t>
  </si>
  <si>
    <t>TS0884</t>
  </si>
  <si>
    <t>TV0037</t>
  </si>
  <si>
    <t>UD0870</t>
  </si>
  <si>
    <t>UD0943</t>
  </si>
  <si>
    <t>ud1238</t>
  </si>
  <si>
    <t>VA0526</t>
  </si>
  <si>
    <t>VA0894</t>
  </si>
  <si>
    <t>VC 2005</t>
  </si>
  <si>
    <t>vc2002</t>
  </si>
  <si>
    <t>VC2417</t>
  </si>
  <si>
    <t>Vi0057</t>
  </si>
  <si>
    <t>VR1104</t>
  </si>
  <si>
    <t>VT0504</t>
  </si>
  <si>
    <t>vv0062</t>
  </si>
  <si>
    <t>vv0064</t>
  </si>
  <si>
    <t>Roma Sud</t>
  </si>
  <si>
    <t>TV0012</t>
  </si>
  <si>
    <t>TOTALE NAZIONALE</t>
  </si>
  <si>
    <t xml:space="preserve"> BA2881</t>
  </si>
  <si>
    <t>AL2238</t>
  </si>
  <si>
    <t>AQ0009</t>
  </si>
  <si>
    <t>AQ0020</t>
  </si>
  <si>
    <t>AQ0276</t>
  </si>
  <si>
    <t>Aq0659</t>
  </si>
  <si>
    <t>Aq0663</t>
  </si>
  <si>
    <t>AQ0888</t>
  </si>
  <si>
    <t>BA0047</t>
  </si>
  <si>
    <t>BA2457</t>
  </si>
  <si>
    <t>BA2480</t>
  </si>
  <si>
    <t>BA2712</t>
  </si>
  <si>
    <t>BG0233</t>
  </si>
  <si>
    <t>BG0242</t>
  </si>
  <si>
    <t>BG1671</t>
  </si>
  <si>
    <t>bl0071</t>
  </si>
  <si>
    <t>BO0866</t>
  </si>
  <si>
    <t>BS1190</t>
  </si>
  <si>
    <t>bz0071</t>
  </si>
  <si>
    <t>BZ0126</t>
  </si>
  <si>
    <t>BZ0336</t>
  </si>
  <si>
    <t>Bz0803</t>
  </si>
  <si>
    <t>Bz0868</t>
  </si>
  <si>
    <t>BZ1159</t>
  </si>
  <si>
    <t>BZ1333</t>
  </si>
  <si>
    <t>ca1061</t>
  </si>
  <si>
    <t>cb0253</t>
  </si>
  <si>
    <t>cb08333</t>
  </si>
  <si>
    <t>CB0906</t>
  </si>
  <si>
    <t>cb0932</t>
  </si>
  <si>
    <t>CH0047</t>
  </si>
  <si>
    <t>Ch0127</t>
  </si>
  <si>
    <t>CH0492</t>
  </si>
  <si>
    <t>CH0543</t>
  </si>
  <si>
    <t>ch0588</t>
  </si>
  <si>
    <t>CH0659</t>
  </si>
  <si>
    <t>CH0660</t>
  </si>
  <si>
    <t>CH0678</t>
  </si>
  <si>
    <t>Ch0713</t>
  </si>
  <si>
    <t>CN2354</t>
  </si>
  <si>
    <t>cs0441</t>
  </si>
  <si>
    <t>cs0558</t>
  </si>
  <si>
    <t>cs0586</t>
  </si>
  <si>
    <t>CS0616</t>
  </si>
  <si>
    <t>CS0647</t>
  </si>
  <si>
    <t>CZ 0656</t>
  </si>
  <si>
    <t>CZ0009</t>
  </si>
  <si>
    <t>CZ0024</t>
  </si>
  <si>
    <t>cz0160</t>
  </si>
  <si>
    <t>CZ0482</t>
  </si>
  <si>
    <t>CZ0671</t>
  </si>
  <si>
    <t>FE013283</t>
  </si>
  <si>
    <t>FE0298</t>
  </si>
  <si>
    <t>Fg0609</t>
  </si>
  <si>
    <t>FI1704</t>
  </si>
  <si>
    <t>FM0116</t>
  </si>
  <si>
    <t xml:space="preserve">Ge 00 42 </t>
  </si>
  <si>
    <t>GE 0313</t>
  </si>
  <si>
    <t>Ge 0349</t>
  </si>
  <si>
    <t>GE 1065</t>
  </si>
  <si>
    <t>ge0006</t>
  </si>
  <si>
    <t>GE0026</t>
  </si>
  <si>
    <t>GE0054</t>
  </si>
  <si>
    <t>GE0056</t>
  </si>
  <si>
    <t>Ge0293</t>
  </si>
  <si>
    <t>Ge0343</t>
  </si>
  <si>
    <t>GE0496</t>
  </si>
  <si>
    <t>GE0957</t>
  </si>
  <si>
    <t>ge1001</t>
  </si>
  <si>
    <t>GE1054</t>
  </si>
  <si>
    <t>GE1089</t>
  </si>
  <si>
    <t>GE1090</t>
  </si>
  <si>
    <t>GE1102</t>
  </si>
  <si>
    <t>GE1107</t>
  </si>
  <si>
    <t>GE1159</t>
  </si>
  <si>
    <t>Ge1180</t>
  </si>
  <si>
    <t>GE1212</t>
  </si>
  <si>
    <t>GO0029</t>
  </si>
  <si>
    <t>im0004</t>
  </si>
  <si>
    <t>Im0011</t>
  </si>
  <si>
    <t>Im0097</t>
  </si>
  <si>
    <t>IM0159</t>
  </si>
  <si>
    <t>Im0216</t>
  </si>
  <si>
    <t>IM0383</t>
  </si>
  <si>
    <t>Im0438</t>
  </si>
  <si>
    <t>IS0224</t>
  </si>
  <si>
    <t>IS0301</t>
  </si>
  <si>
    <t>li0073</t>
  </si>
  <si>
    <t>mi4774</t>
  </si>
  <si>
    <t>MI6391</t>
  </si>
  <si>
    <t>Mo0454</t>
  </si>
  <si>
    <t>mt0097</t>
  </si>
  <si>
    <t>NA2018</t>
  </si>
  <si>
    <t>NA2024</t>
  </si>
  <si>
    <t>No1045</t>
  </si>
  <si>
    <t>PD0054</t>
  </si>
  <si>
    <t>pd09025</t>
  </si>
  <si>
    <t>PE0017</t>
  </si>
  <si>
    <t>PE0184</t>
  </si>
  <si>
    <t>PE0397</t>
  </si>
  <si>
    <t>PE0432</t>
  </si>
  <si>
    <t>PE0486</t>
  </si>
  <si>
    <t>PE0530</t>
  </si>
  <si>
    <t>PE0631</t>
  </si>
  <si>
    <t>PEO154</t>
  </si>
  <si>
    <t>PG1122</t>
  </si>
  <si>
    <t>PI0013</t>
  </si>
  <si>
    <t>Pi0105</t>
  </si>
  <si>
    <t>PN0327</t>
  </si>
  <si>
    <t>PN0330</t>
  </si>
  <si>
    <t>PN0411</t>
  </si>
  <si>
    <t>PO0086</t>
  </si>
  <si>
    <t>RC0006</t>
  </si>
  <si>
    <t>RC0012</t>
  </si>
  <si>
    <t>RC0034</t>
  </si>
  <si>
    <t>rc0585</t>
  </si>
  <si>
    <t>RC0596</t>
  </si>
  <si>
    <t>RC0614</t>
  </si>
  <si>
    <t>RC0783</t>
  </si>
  <si>
    <t>RC0829</t>
  </si>
  <si>
    <t>RC0838</t>
  </si>
  <si>
    <t>RC0866</t>
  </si>
  <si>
    <t>RC0889</t>
  </si>
  <si>
    <t>RI0665</t>
  </si>
  <si>
    <t>Sa0855</t>
  </si>
  <si>
    <t>se0755</t>
  </si>
  <si>
    <t>SP 0320</t>
  </si>
  <si>
    <t>SP0001</t>
  </si>
  <si>
    <t>SP0004</t>
  </si>
  <si>
    <t>Sp0005</t>
  </si>
  <si>
    <t>SP0007</t>
  </si>
  <si>
    <t>Sp0072</t>
  </si>
  <si>
    <t>Sp0090</t>
  </si>
  <si>
    <t>SP0170</t>
  </si>
  <si>
    <t>Sp0172</t>
  </si>
  <si>
    <t>SP0298</t>
  </si>
  <si>
    <t>SP0303</t>
  </si>
  <si>
    <t>SP0342</t>
  </si>
  <si>
    <t>Sp0366</t>
  </si>
  <si>
    <t>Sp0390</t>
  </si>
  <si>
    <t>SP0420</t>
  </si>
  <si>
    <t>SP0436</t>
  </si>
  <si>
    <t>Sp0454</t>
  </si>
  <si>
    <t>SP0464</t>
  </si>
  <si>
    <t>sp0476</t>
  </si>
  <si>
    <t>Sp0502</t>
  </si>
  <si>
    <t>SP0503</t>
  </si>
  <si>
    <t>Sp0506</t>
  </si>
  <si>
    <t>Sp0508</t>
  </si>
  <si>
    <t>SP0514</t>
  </si>
  <si>
    <t>Sp0518</t>
  </si>
  <si>
    <t>Sp0522</t>
  </si>
  <si>
    <t>Spoo17</t>
  </si>
  <si>
    <t>ss0406</t>
  </si>
  <si>
    <t>ss0893</t>
  </si>
  <si>
    <t>ss1212</t>
  </si>
  <si>
    <t>Sv0016</t>
  </si>
  <si>
    <t>sv0044</t>
  </si>
  <si>
    <t>sv0063</t>
  </si>
  <si>
    <t>SV0107</t>
  </si>
  <si>
    <t>SV0242</t>
  </si>
  <si>
    <t>Sv0310</t>
  </si>
  <si>
    <t>SV0311</t>
  </si>
  <si>
    <t>SV0527</t>
  </si>
  <si>
    <t>SV0578</t>
  </si>
  <si>
    <t>Sv0604</t>
  </si>
  <si>
    <t>SVO578</t>
  </si>
  <si>
    <t>Ta0798</t>
  </si>
  <si>
    <t>TE0157</t>
  </si>
  <si>
    <t>TE0358</t>
  </si>
  <si>
    <t>TN0142</t>
  </si>
  <si>
    <t>TN0864</t>
  </si>
  <si>
    <t>To 2054</t>
  </si>
  <si>
    <t>TO2534</t>
  </si>
  <si>
    <t>TO3503</t>
  </si>
  <si>
    <t>Tr0529</t>
  </si>
  <si>
    <t>TS0004</t>
  </si>
  <si>
    <t>TS0599</t>
  </si>
  <si>
    <t>TS0851</t>
  </si>
  <si>
    <t>TS0863</t>
  </si>
  <si>
    <t>TV1487</t>
  </si>
  <si>
    <t>UD0015</t>
  </si>
  <si>
    <t>UD0023</t>
  </si>
  <si>
    <t>UD0054</t>
  </si>
  <si>
    <t>UD0084</t>
  </si>
  <si>
    <t>UD0681</t>
  </si>
  <si>
    <t>UD0794</t>
  </si>
  <si>
    <t>UD0883</t>
  </si>
  <si>
    <t>UD0930</t>
  </si>
  <si>
    <t>UD1238</t>
  </si>
  <si>
    <t>UD1255</t>
  </si>
  <si>
    <t>UD1488</t>
  </si>
  <si>
    <t>UD1494</t>
  </si>
  <si>
    <t>UD1497</t>
  </si>
  <si>
    <t>UD1527</t>
  </si>
  <si>
    <t>VA0569</t>
  </si>
  <si>
    <t>Ve0004</t>
  </si>
  <si>
    <t>VI0057</t>
  </si>
  <si>
    <t>VR1167</t>
  </si>
  <si>
    <t>vv0007</t>
  </si>
  <si>
    <t>vv0010</t>
  </si>
  <si>
    <t>vv0021</t>
  </si>
  <si>
    <t>VV0062</t>
  </si>
  <si>
    <t>VV0064</t>
  </si>
  <si>
    <t>vv0067</t>
  </si>
  <si>
    <t>vv0068</t>
  </si>
  <si>
    <t>na1910</t>
  </si>
  <si>
    <t>Ba1275</t>
  </si>
  <si>
    <t>Sp0513</t>
  </si>
  <si>
    <t>Sp 0512</t>
  </si>
  <si>
    <t>RM0001</t>
  </si>
  <si>
    <t>an0795</t>
  </si>
  <si>
    <t>AL2281</t>
  </si>
  <si>
    <t>AQ0663</t>
  </si>
  <si>
    <t>BA0007</t>
  </si>
  <si>
    <t>BA1874</t>
  </si>
  <si>
    <t>ba2480</t>
  </si>
  <si>
    <t>bo0600</t>
  </si>
  <si>
    <t>BS 1190</t>
  </si>
  <si>
    <t>bz0336</t>
  </si>
  <si>
    <t>CA20744</t>
  </si>
  <si>
    <t>cb0833</t>
  </si>
  <si>
    <t>CH 0678</t>
  </si>
  <si>
    <t>CH0726</t>
  </si>
  <si>
    <t xml:space="preserve">CZ0009 </t>
  </si>
  <si>
    <t>FM0037</t>
  </si>
  <si>
    <t>LT0004</t>
  </si>
  <si>
    <t>LU0010</t>
  </si>
  <si>
    <t>LU0081</t>
  </si>
  <si>
    <t>LU0563</t>
  </si>
  <si>
    <t>Lu0722</t>
  </si>
  <si>
    <t>LU0730</t>
  </si>
  <si>
    <t>LU0763</t>
  </si>
  <si>
    <t>LU0811</t>
  </si>
  <si>
    <t>LU0812</t>
  </si>
  <si>
    <t>LU0892</t>
  </si>
  <si>
    <t>ME0019</t>
  </si>
  <si>
    <t>MS0130</t>
  </si>
  <si>
    <t>na1899</t>
  </si>
  <si>
    <t>PE0265</t>
  </si>
  <si>
    <t>Pe0413</t>
  </si>
  <si>
    <t>PE0679</t>
  </si>
  <si>
    <t>PI0244</t>
  </si>
  <si>
    <t>PI0750</t>
  </si>
  <si>
    <t>RM002</t>
  </si>
  <si>
    <t>RM3883</t>
  </si>
  <si>
    <t>ro0515</t>
  </si>
  <si>
    <t>rs0015</t>
  </si>
  <si>
    <t>RS1673</t>
  </si>
  <si>
    <t>RS3210</t>
  </si>
  <si>
    <t xml:space="preserve">RS3505 </t>
  </si>
  <si>
    <t>RS3897</t>
  </si>
  <si>
    <t>RS3914</t>
  </si>
  <si>
    <t>rs4799</t>
  </si>
  <si>
    <t>RS4801</t>
  </si>
  <si>
    <t>RS4802</t>
  </si>
  <si>
    <t>RS4824</t>
  </si>
  <si>
    <t>RS4959</t>
  </si>
  <si>
    <t>RS4975</t>
  </si>
  <si>
    <t>RS5073</t>
  </si>
  <si>
    <t>TN 0094</t>
  </si>
  <si>
    <t>tn 0281</t>
  </si>
  <si>
    <t>TN 1253</t>
  </si>
  <si>
    <t>TN 1376</t>
  </si>
  <si>
    <t>TN 308</t>
  </si>
  <si>
    <t>TN0101</t>
  </si>
  <si>
    <t>TN0106</t>
  </si>
  <si>
    <t>TN0128</t>
  </si>
  <si>
    <t>TN0143</t>
  </si>
  <si>
    <t>TN0214</t>
  </si>
  <si>
    <t>TN0338</t>
  </si>
  <si>
    <t>TN0476</t>
  </si>
  <si>
    <t>TN0541</t>
  </si>
  <si>
    <t>TN0575</t>
  </si>
  <si>
    <t>tn0587</t>
  </si>
  <si>
    <t>TN0742</t>
  </si>
  <si>
    <t>TN0862</t>
  </si>
  <si>
    <t>TN0914</t>
  </si>
  <si>
    <t>tn0926</t>
  </si>
  <si>
    <t>TN0959</t>
  </si>
  <si>
    <t>tn0982</t>
  </si>
  <si>
    <t>TN1010</t>
  </si>
  <si>
    <t>tn1122</t>
  </si>
  <si>
    <t>TN1224</t>
  </si>
  <si>
    <t>TN1252</t>
  </si>
  <si>
    <t>TN1261</t>
  </si>
  <si>
    <t>TN1281</t>
  </si>
  <si>
    <t>TN1284</t>
  </si>
  <si>
    <t>tn1285</t>
  </si>
  <si>
    <t>tn1287</t>
  </si>
  <si>
    <t>TN1299</t>
  </si>
  <si>
    <t>TN1300</t>
  </si>
  <si>
    <t>TN1309</t>
  </si>
  <si>
    <t>TN1344</t>
  </si>
  <si>
    <t>tn1355</t>
  </si>
  <si>
    <t>TN1407</t>
  </si>
  <si>
    <t>TN1408</t>
  </si>
  <si>
    <t>TN1409</t>
  </si>
  <si>
    <t>TN1431</t>
  </si>
  <si>
    <t>TN1437</t>
  </si>
  <si>
    <t>tn1438</t>
  </si>
  <si>
    <t>TN1439</t>
  </si>
  <si>
    <t>TN1442</t>
  </si>
  <si>
    <t>TN1444</t>
  </si>
  <si>
    <t>TN1445</t>
  </si>
  <si>
    <t>TN1447</t>
  </si>
  <si>
    <t>TN1448</t>
  </si>
  <si>
    <t>TN1450</t>
  </si>
  <si>
    <t>tn1451</t>
  </si>
  <si>
    <t>TN1452</t>
  </si>
  <si>
    <t>TN1453</t>
  </si>
  <si>
    <t>tn1455</t>
  </si>
  <si>
    <t>TN1456</t>
  </si>
  <si>
    <t>TN1458</t>
  </si>
  <si>
    <t>TN1459</t>
  </si>
  <si>
    <t>TN1460</t>
  </si>
  <si>
    <t>TN1461</t>
  </si>
  <si>
    <t>TN1463</t>
  </si>
  <si>
    <t xml:space="preserve">Tn575 </t>
  </si>
  <si>
    <t>TNO241</t>
  </si>
  <si>
    <t>TO 2054</t>
  </si>
  <si>
    <t xml:space="preserve">TO2726 </t>
  </si>
  <si>
    <t>Tv0241</t>
  </si>
  <si>
    <t>ud0084</t>
  </si>
  <si>
    <t>VV0012</t>
  </si>
  <si>
    <t>AN0795</t>
  </si>
  <si>
    <t>AN0969</t>
  </si>
  <si>
    <t>AN0990</t>
  </si>
  <si>
    <t>Cl 0267</t>
  </si>
  <si>
    <t>CL0229</t>
  </si>
  <si>
    <t>cs0753</t>
  </si>
  <si>
    <t>ct0045</t>
  </si>
  <si>
    <t>CT0486</t>
  </si>
  <si>
    <t>Ct0594</t>
  </si>
  <si>
    <t>CT1035</t>
  </si>
  <si>
    <t>CT1121</t>
  </si>
  <si>
    <t>CT1122</t>
  </si>
  <si>
    <t>ct1152</t>
  </si>
  <si>
    <t>Ct1254</t>
  </si>
  <si>
    <t>Ct126</t>
  </si>
  <si>
    <t>En0078</t>
  </si>
  <si>
    <t>EN0100</t>
  </si>
  <si>
    <t>EN0101</t>
  </si>
  <si>
    <t>fe00234</t>
  </si>
  <si>
    <t>FM109</t>
  </si>
  <si>
    <t>mc0839</t>
  </si>
  <si>
    <t>ME0005</t>
  </si>
  <si>
    <t>ME0572</t>
  </si>
  <si>
    <t>ME0946</t>
  </si>
  <si>
    <t>Mo454</t>
  </si>
  <si>
    <t>mt027</t>
  </si>
  <si>
    <t>PA003</t>
  </si>
  <si>
    <t>pa1245</t>
  </si>
  <si>
    <t>PA1484</t>
  </si>
  <si>
    <t>PA1523</t>
  </si>
  <si>
    <t>RC0013</t>
  </si>
  <si>
    <t>RC0040</t>
  </si>
  <si>
    <t>RG0130</t>
  </si>
  <si>
    <t>RG0368</t>
  </si>
  <si>
    <t>rm0002</t>
  </si>
  <si>
    <t>rm0003</t>
  </si>
  <si>
    <t>RM0174</t>
  </si>
  <si>
    <t>rm5079</t>
  </si>
  <si>
    <t>ss406</t>
  </si>
  <si>
    <t>SV063</t>
  </si>
  <si>
    <t>TN0281</t>
  </si>
  <si>
    <t>tv0241</t>
  </si>
  <si>
    <t>Ud0084</t>
  </si>
  <si>
    <t>VB0154</t>
  </si>
  <si>
    <t>vv0012</t>
  </si>
  <si>
    <t>Ag0060</t>
  </si>
  <si>
    <t>VOTANTI</t>
  </si>
  <si>
    <t>Premi speciali GGG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</si>
</sst>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4" xfId="0" applyFont="1" applyFill="1" applyBorder="1"/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2" fillId="0" borderId="6" xfId="0" applyFont="1" applyBorder="1"/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10" fontId="3" fillId="5" borderId="5" xfId="0" applyNumberFormat="1" applyFont="1" applyFill="1" applyBorder="1" applyAlignment="1">
      <alignment horizontal="center"/>
    </xf>
    <xf numFmtId="10" fontId="3" fillId="4" borderId="5" xfId="0" applyNumberFormat="1" applyFont="1" applyFill="1" applyBorder="1" applyAlignment="1">
      <alignment horizontal="center"/>
    </xf>
    <xf numFmtId="10" fontId="3" fillId="2" borderId="5" xfId="0" applyNumberFormat="1" applyFont="1" applyFill="1" applyBorder="1" applyAlignment="1">
      <alignment horizontal="center"/>
    </xf>
    <xf numFmtId="0" fontId="0" fillId="5" borderId="0" xfId="0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0" xfId="0" applyFont="1"/>
    <xf numFmtId="0" fontId="0" fillId="0" borderId="4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0" xfId="0" applyFont="1" applyFill="1" applyBorder="1" applyAlignment="1">
      <alignment horizontal="center"/>
    </xf>
    <xf numFmtId="10" fontId="3" fillId="6" borderId="5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3" fillId="7" borderId="4" xfId="0" applyFont="1" applyFill="1" applyBorder="1"/>
    <xf numFmtId="0" fontId="3" fillId="7" borderId="0" xfId="0" applyFont="1" applyFill="1" applyBorder="1" applyAlignment="1">
      <alignment horizontal="center"/>
    </xf>
    <xf numFmtId="10" fontId="3" fillId="7" borderId="5" xfId="0" applyNumberFormat="1" applyFont="1" applyFill="1" applyBorder="1" applyAlignment="1">
      <alignment horizontal="center"/>
    </xf>
    <xf numFmtId="0" fontId="3" fillId="8" borderId="4" xfId="0" applyFont="1" applyFill="1" applyBorder="1"/>
    <xf numFmtId="0" fontId="3" fillId="8" borderId="0" xfId="0" applyFont="1" applyFill="1" applyBorder="1" applyAlignment="1">
      <alignment horizontal="center"/>
    </xf>
    <xf numFmtId="10" fontId="3" fillId="8" borderId="5" xfId="0" applyNumberFormat="1" applyFont="1" applyFill="1" applyBorder="1" applyAlignment="1">
      <alignment horizontal="center"/>
    </xf>
    <xf numFmtId="0" fontId="3" fillId="9" borderId="4" xfId="0" applyFont="1" applyFill="1" applyBorder="1"/>
    <xf numFmtId="0" fontId="3" fillId="9" borderId="0" xfId="0" applyFont="1" applyFill="1" applyBorder="1" applyAlignment="1">
      <alignment horizontal="center"/>
    </xf>
    <xf numFmtId="10" fontId="3" fillId="9" borderId="5" xfId="0" applyNumberFormat="1" applyFont="1" applyFill="1" applyBorder="1" applyAlignment="1">
      <alignment horizontal="center"/>
    </xf>
  </cellXfs>
  <cellStyles count="1">
    <cellStyle name="Normale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7" zoomScaleNormal="100" workbookViewId="0">
      <selection activeCell="G20" sqref="G20"/>
    </sheetView>
  </sheetViews>
  <sheetFormatPr defaultRowHeight="14.4" x14ac:dyDescent="0.3"/>
  <cols>
    <col min="1" max="1" width="35.33203125" customWidth="1"/>
    <col min="2" max="2" width="12.88671875" style="2" customWidth="1"/>
    <col min="3" max="3" width="13.109375" style="2" customWidth="1"/>
  </cols>
  <sheetData>
    <row r="1" spans="1:3" ht="17.399999999999999" x14ac:dyDescent="0.3">
      <c r="A1" s="53" t="s">
        <v>961</v>
      </c>
    </row>
    <row r="3" spans="1:3" ht="15" thickBot="1" x14ac:dyDescent="0.35"/>
    <row r="4" spans="1:3" x14ac:dyDescent="0.3">
      <c r="A4" s="11" t="s">
        <v>14</v>
      </c>
      <c r="B4" s="12" t="s">
        <v>0</v>
      </c>
      <c r="C4" s="13" t="s">
        <v>13</v>
      </c>
    </row>
    <row r="5" spans="1:3" x14ac:dyDescent="0.3">
      <c r="A5" s="14"/>
      <c r="B5" s="15"/>
      <c r="C5" s="16"/>
    </row>
    <row r="6" spans="1:3" x14ac:dyDescent="0.3">
      <c r="A6" s="63" t="s">
        <v>1</v>
      </c>
      <c r="B6" s="19">
        <v>171</v>
      </c>
      <c r="C6" s="29">
        <f>B6/B13</f>
        <v>0.35185185185185186</v>
      </c>
    </row>
    <row r="7" spans="1:3" x14ac:dyDescent="0.3">
      <c r="A7" s="64" t="s">
        <v>2</v>
      </c>
      <c r="B7" s="65">
        <v>95</v>
      </c>
      <c r="C7" s="66">
        <f>B7/B13</f>
        <v>0.19547325102880658</v>
      </c>
    </row>
    <row r="8" spans="1:3" x14ac:dyDescent="0.3">
      <c r="A8" s="67" t="s">
        <v>3</v>
      </c>
      <c r="B8" s="68">
        <v>76</v>
      </c>
      <c r="C8" s="69">
        <f>B8/B13</f>
        <v>0.15637860082304528</v>
      </c>
    </row>
    <row r="9" spans="1:3" x14ac:dyDescent="0.3">
      <c r="A9" s="70" t="s">
        <v>4</v>
      </c>
      <c r="B9" s="71">
        <v>61</v>
      </c>
      <c r="C9" s="72">
        <f>B9/B13</f>
        <v>0.12551440329218108</v>
      </c>
    </row>
    <row r="10" spans="1:3" x14ac:dyDescent="0.3">
      <c r="A10" s="60" t="s">
        <v>5</v>
      </c>
      <c r="B10" s="61">
        <v>49</v>
      </c>
      <c r="C10" s="62">
        <f>B10/B13</f>
        <v>0.10082304526748971</v>
      </c>
    </row>
    <row r="11" spans="1:3" x14ac:dyDescent="0.3">
      <c r="A11" s="20" t="s">
        <v>6</v>
      </c>
      <c r="B11" s="21">
        <v>34</v>
      </c>
      <c r="C11" s="31">
        <f>B11/B13</f>
        <v>6.9958847736625515E-2</v>
      </c>
    </row>
    <row r="12" spans="1:3" x14ac:dyDescent="0.3">
      <c r="A12" s="14"/>
      <c r="B12" s="15"/>
      <c r="C12" s="27"/>
    </row>
    <row r="13" spans="1:3" ht="15" thickBot="1" x14ac:dyDescent="0.35">
      <c r="A13" s="22" t="s">
        <v>7</v>
      </c>
      <c r="B13" s="23">
        <f>SUM(B6:B11)</f>
        <v>486</v>
      </c>
      <c r="C13" s="28">
        <f>SUM(C6:C11)</f>
        <v>1</v>
      </c>
    </row>
    <row r="14" spans="1:3" x14ac:dyDescent="0.3">
      <c r="A14" s="3"/>
      <c r="B14" s="4"/>
      <c r="C14" s="4"/>
    </row>
    <row r="15" spans="1:3" ht="15" thickBot="1" x14ac:dyDescent="0.35">
      <c r="A15" s="3"/>
      <c r="B15" s="4"/>
      <c r="C15" s="4"/>
    </row>
    <row r="16" spans="1:3" x14ac:dyDescent="0.3">
      <c r="A16" s="11" t="s">
        <v>15</v>
      </c>
      <c r="B16" s="12" t="s">
        <v>0</v>
      </c>
      <c r="C16" s="13" t="s">
        <v>13</v>
      </c>
    </row>
    <row r="17" spans="1:3" x14ac:dyDescent="0.3">
      <c r="A17" s="63" t="s">
        <v>8</v>
      </c>
      <c r="B17" s="19">
        <v>116</v>
      </c>
      <c r="C17" s="29">
        <f>B17/B24</f>
        <v>0.27294117647058824</v>
      </c>
    </row>
    <row r="18" spans="1:3" x14ac:dyDescent="0.3">
      <c r="A18" s="64" t="s">
        <v>2</v>
      </c>
      <c r="B18" s="65">
        <v>109</v>
      </c>
      <c r="C18" s="66">
        <f>B18/B24</f>
        <v>0.25647058823529412</v>
      </c>
    </row>
    <row r="19" spans="1:3" x14ac:dyDescent="0.3">
      <c r="A19" s="67" t="s">
        <v>9</v>
      </c>
      <c r="B19" s="68">
        <v>71</v>
      </c>
      <c r="C19" s="69">
        <f>B19/B24</f>
        <v>0.16705882352941176</v>
      </c>
    </row>
    <row r="20" spans="1:3" x14ac:dyDescent="0.3">
      <c r="A20" s="70" t="s">
        <v>10</v>
      </c>
      <c r="B20" s="71">
        <v>52</v>
      </c>
      <c r="C20" s="72">
        <f>B20/B24</f>
        <v>0.12235294117647059</v>
      </c>
    </row>
    <row r="21" spans="1:3" x14ac:dyDescent="0.3">
      <c r="A21" s="60" t="s">
        <v>11</v>
      </c>
      <c r="B21" s="61">
        <v>46</v>
      </c>
      <c r="C21" s="62">
        <f>B21/B24</f>
        <v>0.10823529411764705</v>
      </c>
    </row>
    <row r="22" spans="1:3" x14ac:dyDescent="0.3">
      <c r="A22" s="20" t="s">
        <v>12</v>
      </c>
      <c r="B22" s="21">
        <v>31</v>
      </c>
      <c r="C22" s="31">
        <f>B22/B24</f>
        <v>7.2941176470588232E-2</v>
      </c>
    </row>
    <row r="23" spans="1:3" x14ac:dyDescent="0.3">
      <c r="A23" s="14"/>
      <c r="B23" s="15"/>
      <c r="C23" s="27"/>
    </row>
    <row r="24" spans="1:3" ht="15" thickBot="1" x14ac:dyDescent="0.35">
      <c r="A24" s="22" t="s">
        <v>7</v>
      </c>
      <c r="B24" s="23">
        <f>SUM(B17:B22)</f>
        <v>425</v>
      </c>
      <c r="C24" s="28">
        <f>SUM(C17:C22)</f>
        <v>1</v>
      </c>
    </row>
    <row r="25" spans="1:3" x14ac:dyDescent="0.3">
      <c r="A25" s="3"/>
      <c r="B25" s="4"/>
      <c r="C25" s="4"/>
    </row>
    <row r="26" spans="1:3" ht="15" thickBot="1" x14ac:dyDescent="0.35">
      <c r="A26" s="3"/>
      <c r="B26" s="4"/>
      <c r="C26" s="4"/>
    </row>
    <row r="27" spans="1:3" x14ac:dyDescent="0.3">
      <c r="A27" s="11" t="s">
        <v>16</v>
      </c>
      <c r="B27" s="12" t="s">
        <v>0</v>
      </c>
      <c r="C27" s="13" t="s">
        <v>13</v>
      </c>
    </row>
    <row r="28" spans="1:3" x14ac:dyDescent="0.3">
      <c r="A28" s="63" t="s">
        <v>17</v>
      </c>
      <c r="B28" s="19">
        <v>123</v>
      </c>
      <c r="C28" s="29">
        <f>B28/B34</f>
        <v>0.34357541899441341</v>
      </c>
    </row>
    <row r="29" spans="1:3" x14ac:dyDescent="0.3">
      <c r="A29" s="64" t="s">
        <v>18</v>
      </c>
      <c r="B29" s="65">
        <v>76</v>
      </c>
      <c r="C29" s="66">
        <f>B29/B34</f>
        <v>0.21229050279329609</v>
      </c>
    </row>
    <row r="30" spans="1:3" x14ac:dyDescent="0.3">
      <c r="A30" s="67" t="s">
        <v>19</v>
      </c>
      <c r="B30" s="68">
        <v>68</v>
      </c>
      <c r="C30" s="69">
        <f>B30/B34</f>
        <v>0.18994413407821228</v>
      </c>
    </row>
    <row r="31" spans="1:3" x14ac:dyDescent="0.3">
      <c r="A31" s="70" t="s">
        <v>20</v>
      </c>
      <c r="B31" s="71">
        <v>46</v>
      </c>
      <c r="C31" s="72">
        <f>B31/B34</f>
        <v>0.12849162011173185</v>
      </c>
    </row>
    <row r="32" spans="1:3" x14ac:dyDescent="0.3">
      <c r="A32" s="60" t="s">
        <v>21</v>
      </c>
      <c r="B32" s="61">
        <v>45</v>
      </c>
      <c r="C32" s="62">
        <f>B32/B34</f>
        <v>0.12569832402234637</v>
      </c>
    </row>
    <row r="33" spans="1:3" x14ac:dyDescent="0.3">
      <c r="A33" s="14"/>
      <c r="B33" s="15"/>
      <c r="C33" s="27"/>
    </row>
    <row r="34" spans="1:3" ht="15" thickBot="1" x14ac:dyDescent="0.35">
      <c r="A34" s="22" t="s">
        <v>7</v>
      </c>
      <c r="B34" s="23">
        <f>SUM(B27:B32)</f>
        <v>358</v>
      </c>
      <c r="C34" s="28">
        <f>SUM(C28:C32)</f>
        <v>1</v>
      </c>
    </row>
    <row r="35" spans="1:3" x14ac:dyDescent="0.3">
      <c r="A35" s="3"/>
      <c r="B35" s="4"/>
      <c r="C35" s="4"/>
    </row>
    <row r="36" spans="1:3" ht="15" thickBot="1" x14ac:dyDescent="0.35">
      <c r="A36" s="3"/>
      <c r="B36" s="4"/>
      <c r="C36" s="4"/>
    </row>
    <row r="37" spans="1:3" x14ac:dyDescent="0.3">
      <c r="A37" s="11" t="s">
        <v>22</v>
      </c>
      <c r="B37" s="12" t="s">
        <v>0</v>
      </c>
      <c r="C37" s="13" t="s">
        <v>13</v>
      </c>
    </row>
    <row r="38" spans="1:3" x14ac:dyDescent="0.3">
      <c r="A38" s="63" t="s">
        <v>23</v>
      </c>
      <c r="B38" s="19">
        <v>101</v>
      </c>
      <c r="C38" s="29">
        <f>B38/B45</f>
        <v>0.23598130841121495</v>
      </c>
    </row>
    <row r="39" spans="1:3" x14ac:dyDescent="0.3">
      <c r="A39" s="64" t="s">
        <v>24</v>
      </c>
      <c r="B39" s="65">
        <v>76</v>
      </c>
      <c r="C39" s="66">
        <f>B39/B45</f>
        <v>0.17757009345794392</v>
      </c>
    </row>
    <row r="40" spans="1:3" x14ac:dyDescent="0.3">
      <c r="A40" s="67" t="s">
        <v>25</v>
      </c>
      <c r="B40" s="68">
        <v>68</v>
      </c>
      <c r="C40" s="69">
        <f>B40/B45</f>
        <v>0.15887850467289719</v>
      </c>
    </row>
    <row r="41" spans="1:3" x14ac:dyDescent="0.3">
      <c r="A41" s="17" t="s">
        <v>26</v>
      </c>
      <c r="B41" s="18">
        <v>64</v>
      </c>
      <c r="C41" s="30">
        <f>B41/B45</f>
        <v>0.14953271028037382</v>
      </c>
    </row>
    <row r="42" spans="1:3" x14ac:dyDescent="0.3">
      <c r="A42" s="70" t="s">
        <v>27</v>
      </c>
      <c r="B42" s="71">
        <v>61</v>
      </c>
      <c r="C42" s="72">
        <f>B42/B45</f>
        <v>0.1425233644859813</v>
      </c>
    </row>
    <row r="43" spans="1:3" x14ac:dyDescent="0.3">
      <c r="A43" s="20" t="s">
        <v>28</v>
      </c>
      <c r="B43" s="21">
        <v>58</v>
      </c>
      <c r="C43" s="31">
        <f>B43/B45</f>
        <v>0.13551401869158877</v>
      </c>
    </row>
    <row r="44" spans="1:3" x14ac:dyDescent="0.3">
      <c r="A44" s="14"/>
      <c r="B44" s="15"/>
      <c r="C44" s="27"/>
    </row>
    <row r="45" spans="1:3" ht="15" thickBot="1" x14ac:dyDescent="0.35">
      <c r="A45" s="22" t="s">
        <v>7</v>
      </c>
      <c r="B45" s="23">
        <f>SUM(B38:B43)</f>
        <v>428</v>
      </c>
      <c r="C45" s="28">
        <f>SUM(C38:C43)</f>
        <v>0.99999999999999989</v>
      </c>
    </row>
    <row r="46" spans="1:3" ht="15" thickBot="1" x14ac:dyDescent="0.35"/>
    <row r="47" spans="1:3" ht="15" thickBot="1" x14ac:dyDescent="0.35">
      <c r="A47" s="50" t="s">
        <v>7</v>
      </c>
      <c r="B47" s="51">
        <f>SUM(B6:B45)/2</f>
        <v>1697</v>
      </c>
    </row>
    <row r="48" spans="1:3" ht="15" thickBot="1" x14ac:dyDescent="0.35">
      <c r="A48" s="22" t="s">
        <v>960</v>
      </c>
      <c r="B48" s="52">
        <v>754</v>
      </c>
    </row>
  </sheetData>
  <sortState ref="A26:C29">
    <sortCondition descending="1" ref="B26:B29"/>
  </sortState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8"/>
  <sheetViews>
    <sheetView topLeftCell="A114" zoomScaleNormal="100" workbookViewId="0">
      <selection activeCell="V127" sqref="V127"/>
    </sheetView>
  </sheetViews>
  <sheetFormatPr defaultRowHeight="14.4" x14ac:dyDescent="0.3"/>
  <cols>
    <col min="1" max="1" width="23.6640625" style="2" customWidth="1"/>
    <col min="2" max="2" width="20.109375" style="1" customWidth="1"/>
    <col min="3" max="3" width="14.88671875" style="34" customWidth="1"/>
    <col min="4" max="4" width="11" style="40" customWidth="1"/>
    <col min="5" max="5" width="13.5546875" style="34" customWidth="1"/>
    <col min="6" max="6" width="13.44140625" style="34" customWidth="1"/>
    <col min="8" max="8" width="6.88671875" hidden="1" customWidth="1"/>
    <col min="9" max="9" width="7" hidden="1" customWidth="1"/>
    <col min="10" max="10" width="10.5546875" hidden="1" customWidth="1"/>
    <col min="11" max="11" width="11.109375" hidden="1" customWidth="1"/>
  </cols>
  <sheetData>
    <row r="1" spans="1:11" ht="17.399999999999999" x14ac:dyDescent="0.3">
      <c r="A1" s="53" t="s">
        <v>961</v>
      </c>
      <c r="D1" s="37"/>
      <c r="H1" t="s">
        <v>159</v>
      </c>
      <c r="I1" t="s">
        <v>795</v>
      </c>
      <c r="J1" t="s">
        <v>800</v>
      </c>
      <c r="K1" t="s">
        <v>795</v>
      </c>
    </row>
    <row r="2" spans="1:11" ht="17.399999999999999" x14ac:dyDescent="0.3">
      <c r="A2" s="53"/>
      <c r="D2" s="37"/>
    </row>
    <row r="3" spans="1:11" ht="17.399999999999999" x14ac:dyDescent="0.35">
      <c r="A3" s="6" t="s">
        <v>158</v>
      </c>
      <c r="B3" s="6" t="s">
        <v>7</v>
      </c>
      <c r="C3" s="33" t="s">
        <v>31</v>
      </c>
      <c r="D3" s="41" t="s">
        <v>32</v>
      </c>
      <c r="E3" s="33" t="s">
        <v>30</v>
      </c>
      <c r="F3" s="33" t="s">
        <v>33</v>
      </c>
      <c r="H3" t="s">
        <v>160</v>
      </c>
      <c r="I3" t="s">
        <v>589</v>
      </c>
      <c r="J3" t="s">
        <v>159</v>
      </c>
      <c r="K3" t="s">
        <v>914</v>
      </c>
    </row>
    <row r="4" spans="1:11" ht="17.399999999999999" x14ac:dyDescent="0.35">
      <c r="A4" s="24" t="s">
        <v>157</v>
      </c>
      <c r="B4" s="6"/>
      <c r="C4" s="33"/>
      <c r="D4" s="41"/>
      <c r="E4" s="33"/>
      <c r="F4" s="33"/>
      <c r="H4" t="s">
        <v>161</v>
      </c>
      <c r="I4" t="s">
        <v>800</v>
      </c>
      <c r="J4" t="s">
        <v>590</v>
      </c>
      <c r="K4" t="s">
        <v>959</v>
      </c>
    </row>
    <row r="5" spans="1:11" ht="15" thickBot="1" x14ac:dyDescent="0.35">
      <c r="A5" s="5"/>
      <c r="B5" s="7"/>
      <c r="C5" s="37"/>
      <c r="D5" s="37"/>
      <c r="E5" s="37"/>
      <c r="F5" s="37"/>
      <c r="H5" t="s">
        <v>162</v>
      </c>
      <c r="I5" t="s">
        <v>159</v>
      </c>
      <c r="J5" t="s">
        <v>801</v>
      </c>
      <c r="K5" t="s">
        <v>161</v>
      </c>
    </row>
    <row r="6" spans="1:11" ht="17.399999999999999" x14ac:dyDescent="0.35">
      <c r="A6" s="9" t="s">
        <v>29</v>
      </c>
      <c r="B6" s="10">
        <f>SUM(B7:B14)</f>
        <v>188</v>
      </c>
      <c r="C6" s="42">
        <f t="shared" ref="C6:E6" si="0">SUM(C7:C14)</f>
        <v>24</v>
      </c>
      <c r="D6" s="42">
        <f t="shared" si="0"/>
        <v>51</v>
      </c>
      <c r="E6" s="42">
        <f t="shared" si="0"/>
        <v>53</v>
      </c>
      <c r="F6" s="35">
        <f>SUM(F7:F14)</f>
        <v>60</v>
      </c>
      <c r="H6" t="s">
        <v>163</v>
      </c>
      <c r="I6" t="s">
        <v>590</v>
      </c>
      <c r="J6" t="s">
        <v>160</v>
      </c>
      <c r="K6" t="s">
        <v>162</v>
      </c>
    </row>
    <row r="7" spans="1:11" x14ac:dyDescent="0.3">
      <c r="A7" s="25" t="s">
        <v>36</v>
      </c>
      <c r="B7" s="7">
        <f>SUM(C7:F7)</f>
        <v>13</v>
      </c>
      <c r="C7" s="37">
        <f>COUNTIF(K:K,"al*")</f>
        <v>1</v>
      </c>
      <c r="D7" s="37">
        <f>COUNTIF(J:J,"al*")</f>
        <v>5</v>
      </c>
      <c r="E7" s="37">
        <f>COUNTIF(I:I,"al*")</f>
        <v>4</v>
      </c>
      <c r="F7" s="36">
        <f>COUNTIF(H:H,"al*")</f>
        <v>3</v>
      </c>
      <c r="H7" t="s">
        <v>164</v>
      </c>
      <c r="I7" t="s">
        <v>160</v>
      </c>
      <c r="J7" t="s">
        <v>161</v>
      </c>
      <c r="K7" t="s">
        <v>915</v>
      </c>
    </row>
    <row r="8" spans="1:11" x14ac:dyDescent="0.3">
      <c r="A8" s="25" t="s">
        <v>37</v>
      </c>
      <c r="B8" s="7">
        <f t="shared" ref="B8:B14" si="1">SUM(C8:F8)</f>
        <v>19</v>
      </c>
      <c r="C8" s="37">
        <f>COUNTIF(K:K,"at*")</f>
        <v>0</v>
      </c>
      <c r="D8" s="37">
        <f>COUNTIF(J:J,"at*")</f>
        <v>5</v>
      </c>
      <c r="E8" s="37">
        <f>COUNTIF(I:I,"at*")</f>
        <v>4</v>
      </c>
      <c r="F8" s="36">
        <f>COUNTIF(H:H,"at*")</f>
        <v>10</v>
      </c>
      <c r="H8" t="s">
        <v>165</v>
      </c>
      <c r="I8" t="s">
        <v>161</v>
      </c>
      <c r="J8" t="s">
        <v>162</v>
      </c>
      <c r="K8" t="s">
        <v>916</v>
      </c>
    </row>
    <row r="9" spans="1:11" x14ac:dyDescent="0.3">
      <c r="A9" s="25" t="s">
        <v>38</v>
      </c>
      <c r="B9" s="7">
        <f t="shared" si="1"/>
        <v>0</v>
      </c>
      <c r="C9" s="37">
        <f>COUNTIF(K:K,"bi*")</f>
        <v>0</v>
      </c>
      <c r="D9" s="37">
        <f>COUNTIF(J:J,"bi*")</f>
        <v>0</v>
      </c>
      <c r="E9" s="37">
        <f>COUNTIF(I:I,"bi*")</f>
        <v>0</v>
      </c>
      <c r="F9" s="36">
        <f>COUNTIF(H:H,"bi*")</f>
        <v>0</v>
      </c>
      <c r="I9" t="s">
        <v>162</v>
      </c>
      <c r="J9" t="s">
        <v>164</v>
      </c>
      <c r="K9" t="s">
        <v>164</v>
      </c>
    </row>
    <row r="10" spans="1:11" x14ac:dyDescent="0.3">
      <c r="A10" s="25" t="s">
        <v>39</v>
      </c>
      <c r="B10" s="7">
        <f t="shared" si="1"/>
        <v>11</v>
      </c>
      <c r="C10" s="37">
        <f>COUNTIF(K:K,"cn*")</f>
        <v>0</v>
      </c>
      <c r="D10" s="37">
        <f>COUNTIF(J:J,"cn*")</f>
        <v>3</v>
      </c>
      <c r="E10" s="37">
        <f>COUNTIF(I:I,"cn*")</f>
        <v>4</v>
      </c>
      <c r="F10" s="36">
        <f>COUNTIF(H:H,"cn*")</f>
        <v>4</v>
      </c>
      <c r="H10" t="s">
        <v>166</v>
      </c>
      <c r="I10" t="s">
        <v>163</v>
      </c>
      <c r="J10" t="s">
        <v>591</v>
      </c>
      <c r="K10" t="s">
        <v>165</v>
      </c>
    </row>
    <row r="11" spans="1:11" x14ac:dyDescent="0.3">
      <c r="A11" s="25" t="s">
        <v>40</v>
      </c>
      <c r="B11" s="7">
        <f t="shared" si="1"/>
        <v>3</v>
      </c>
      <c r="C11" s="37">
        <f>COUNTIF(K:K,"no*")</f>
        <v>1</v>
      </c>
      <c r="D11" s="37">
        <f>COUNTIF(J:J,"no*")</f>
        <v>0</v>
      </c>
      <c r="E11" s="37">
        <f>COUNTIF(I:I,"no*")</f>
        <v>1</v>
      </c>
      <c r="F11" s="36">
        <f>COUNTIF(H:H,"no*")</f>
        <v>1</v>
      </c>
      <c r="H11" t="s">
        <v>167</v>
      </c>
      <c r="I11" t="s">
        <v>164</v>
      </c>
      <c r="J11" t="s">
        <v>592</v>
      </c>
      <c r="K11" t="s">
        <v>166</v>
      </c>
    </row>
    <row r="12" spans="1:11" x14ac:dyDescent="0.3">
      <c r="A12" s="25" t="s">
        <v>41</v>
      </c>
      <c r="B12" s="7">
        <f t="shared" si="1"/>
        <v>131</v>
      </c>
      <c r="C12" s="37">
        <f>COUNTIF(K:K,"to*")</f>
        <v>20</v>
      </c>
      <c r="D12" s="37">
        <f>COUNTIF(J:J,"to*")</f>
        <v>35</v>
      </c>
      <c r="E12" s="37">
        <f>COUNTIF(I:I,"to*")</f>
        <v>37</v>
      </c>
      <c r="F12" s="36">
        <f>COUNTIF(H:H,"to*")</f>
        <v>39</v>
      </c>
      <c r="H12" t="s">
        <v>168</v>
      </c>
      <c r="I12" t="s">
        <v>165</v>
      </c>
      <c r="J12" t="s">
        <v>166</v>
      </c>
      <c r="K12" t="s">
        <v>177</v>
      </c>
    </row>
    <row r="13" spans="1:11" x14ac:dyDescent="0.3">
      <c r="A13" s="25" t="s">
        <v>42</v>
      </c>
      <c r="B13" s="7">
        <f t="shared" si="1"/>
        <v>1</v>
      </c>
      <c r="C13" s="37">
        <f>COUNTIF(K:K,"vb*")</f>
        <v>1</v>
      </c>
      <c r="D13" s="37">
        <f>COUNTIF(J:J,"vb*")</f>
        <v>0</v>
      </c>
      <c r="E13" s="37">
        <f>COUNTIF(I:I,"vb*")</f>
        <v>0</v>
      </c>
      <c r="F13" s="36">
        <f>COUNTIF(H:H,"vb*")</f>
        <v>0</v>
      </c>
      <c r="H13" t="s">
        <v>169</v>
      </c>
      <c r="I13" t="s">
        <v>591</v>
      </c>
      <c r="J13" t="s">
        <v>593</v>
      </c>
      <c r="K13" t="s">
        <v>178</v>
      </c>
    </row>
    <row r="14" spans="1:11" ht="15" thickBot="1" x14ac:dyDescent="0.35">
      <c r="A14" s="26" t="s">
        <v>43</v>
      </c>
      <c r="B14" s="8">
        <f t="shared" si="1"/>
        <v>10</v>
      </c>
      <c r="C14" s="38">
        <f>COUNTIF(K:K,"vc*")</f>
        <v>1</v>
      </c>
      <c r="D14" s="38">
        <f>COUNTIF(J:J,"vc*")</f>
        <v>3</v>
      </c>
      <c r="E14" s="38">
        <f>COUNTIF(I:I,"vc*")</f>
        <v>3</v>
      </c>
      <c r="F14" s="39">
        <f>COUNTIF(H:H,"vc*")</f>
        <v>3</v>
      </c>
      <c r="H14" t="s">
        <v>170</v>
      </c>
      <c r="I14" t="s">
        <v>592</v>
      </c>
      <c r="J14" t="s">
        <v>594</v>
      </c>
      <c r="K14" t="s">
        <v>179</v>
      </c>
    </row>
    <row r="15" spans="1:11" ht="17.399999999999999" x14ac:dyDescent="0.35">
      <c r="A15" s="9" t="s">
        <v>34</v>
      </c>
      <c r="B15" s="10">
        <f>SUM(C15:F15)</f>
        <v>2</v>
      </c>
      <c r="C15" s="42">
        <f t="shared" ref="C15:E15" si="2">SUM(C16)</f>
        <v>0</v>
      </c>
      <c r="D15" s="42">
        <f t="shared" si="2"/>
        <v>0</v>
      </c>
      <c r="E15" s="42">
        <f t="shared" si="2"/>
        <v>1</v>
      </c>
      <c r="F15" s="35">
        <f>SUM(F16)</f>
        <v>1</v>
      </c>
      <c r="H15" t="s">
        <v>171</v>
      </c>
      <c r="I15" t="s">
        <v>166</v>
      </c>
      <c r="J15" t="s">
        <v>802</v>
      </c>
      <c r="K15" t="s">
        <v>803</v>
      </c>
    </row>
    <row r="16" spans="1:11" ht="15" thickBot="1" x14ac:dyDescent="0.35">
      <c r="A16" s="26" t="s">
        <v>44</v>
      </c>
      <c r="B16" s="8">
        <f>SUM(C16:F16)</f>
        <v>2</v>
      </c>
      <c r="C16" s="38">
        <f>COUNTIF(K:K,"ao*")</f>
        <v>0</v>
      </c>
      <c r="D16" s="38">
        <f>COUNTIF(J:J,"ao*")</f>
        <v>0</v>
      </c>
      <c r="E16" s="38">
        <f>COUNTIF(I:I,"ao*")</f>
        <v>1</v>
      </c>
      <c r="F16" s="39">
        <f>COUNTIF(H:H,"ao*")</f>
        <v>1</v>
      </c>
      <c r="H16" t="s">
        <v>172</v>
      </c>
      <c r="I16" t="s">
        <v>593</v>
      </c>
      <c r="J16" t="s">
        <v>596</v>
      </c>
      <c r="K16" t="s">
        <v>180</v>
      </c>
    </row>
    <row r="17" spans="1:11" ht="17.399999999999999" x14ac:dyDescent="0.35">
      <c r="A17" s="9" t="s">
        <v>35</v>
      </c>
      <c r="B17" s="10">
        <f>SUM(C17:F17)</f>
        <v>78</v>
      </c>
      <c r="C17" s="42">
        <f t="shared" ref="C17:E17" si="3">SUM(C18:C27)</f>
        <v>18</v>
      </c>
      <c r="D17" s="42">
        <f t="shared" si="3"/>
        <v>19</v>
      </c>
      <c r="E17" s="42">
        <f t="shared" si="3"/>
        <v>24</v>
      </c>
      <c r="F17" s="35">
        <f>SUM(F18:F27)</f>
        <v>17</v>
      </c>
      <c r="H17" t="s">
        <v>173</v>
      </c>
      <c r="I17" t="s">
        <v>594</v>
      </c>
      <c r="J17" t="s">
        <v>167</v>
      </c>
      <c r="K17" t="s">
        <v>181</v>
      </c>
    </row>
    <row r="18" spans="1:11" x14ac:dyDescent="0.3">
      <c r="A18" s="25" t="s">
        <v>45</v>
      </c>
      <c r="B18" s="7">
        <f>SUM(C18:F18)</f>
        <v>7</v>
      </c>
      <c r="C18" s="37">
        <f>COUNTIF(K:K,"bg*")</f>
        <v>1</v>
      </c>
      <c r="D18" s="37">
        <f>COUNTIF(J:J,"bg*")</f>
        <v>1</v>
      </c>
      <c r="E18" s="37">
        <f>COUNTIF(I:I,"bg*")</f>
        <v>4</v>
      </c>
      <c r="F18" s="36">
        <f>COUNTIF(H:H,"bg*")</f>
        <v>1</v>
      </c>
      <c r="H18" t="s">
        <v>174</v>
      </c>
      <c r="I18" t="s">
        <v>595</v>
      </c>
      <c r="J18" t="s">
        <v>168</v>
      </c>
      <c r="K18" t="s">
        <v>597</v>
      </c>
    </row>
    <row r="19" spans="1:11" x14ac:dyDescent="0.3">
      <c r="A19" s="25" t="s">
        <v>46</v>
      </c>
      <c r="B19" s="7">
        <f t="shared" ref="B19:B27" si="4">SUM(C19:F19)</f>
        <v>6</v>
      </c>
      <c r="C19" s="37">
        <f>COUNTIF(K:K,"bs*")</f>
        <v>1</v>
      </c>
      <c r="D19" s="37">
        <f>COUNTIF(J:J,"bs*")</f>
        <v>2</v>
      </c>
      <c r="E19" s="37">
        <f>COUNTIF(I:I,"bs*")</f>
        <v>2</v>
      </c>
      <c r="F19" s="36">
        <f>COUNTIF(H:H,"bs*")</f>
        <v>1</v>
      </c>
      <c r="H19" t="s">
        <v>175</v>
      </c>
      <c r="I19" t="s">
        <v>596</v>
      </c>
      <c r="J19" t="s">
        <v>173</v>
      </c>
      <c r="K19" t="s">
        <v>182</v>
      </c>
    </row>
    <row r="20" spans="1:11" x14ac:dyDescent="0.3">
      <c r="A20" s="25" t="s">
        <v>47</v>
      </c>
      <c r="B20" s="7">
        <f t="shared" si="4"/>
        <v>0</v>
      </c>
      <c r="C20" s="37">
        <f>COUNTIF(K:K,"co*")</f>
        <v>0</v>
      </c>
      <c r="D20" s="37">
        <f>COUNTIF(J:J,"co*")</f>
        <v>0</v>
      </c>
      <c r="E20" s="37">
        <f>COUNTIF(I:I,"co*")</f>
        <v>0</v>
      </c>
      <c r="F20" s="36">
        <f>COUNTIF(H:H,"co*")</f>
        <v>0</v>
      </c>
      <c r="H20" t="s">
        <v>176</v>
      </c>
      <c r="I20" t="s">
        <v>167</v>
      </c>
      <c r="J20" t="s">
        <v>174</v>
      </c>
      <c r="K20" t="s">
        <v>184</v>
      </c>
    </row>
    <row r="21" spans="1:11" x14ac:dyDescent="0.3">
      <c r="A21" s="25" t="s">
        <v>48</v>
      </c>
      <c r="B21" s="7">
        <f t="shared" si="4"/>
        <v>15</v>
      </c>
      <c r="C21" s="37">
        <f>COUNTIF(K:K,"cr*")</f>
        <v>3</v>
      </c>
      <c r="D21" s="37">
        <f>COUNTIF(J:J,"cr*")</f>
        <v>4</v>
      </c>
      <c r="E21" s="37">
        <f>COUNTIF(I:I,"cr*")</f>
        <v>4</v>
      </c>
      <c r="F21" s="36">
        <f>COUNTIF(H:H,"cr*")</f>
        <v>4</v>
      </c>
      <c r="H21" t="s">
        <v>177</v>
      </c>
      <c r="I21" t="s">
        <v>168</v>
      </c>
      <c r="J21" t="s">
        <v>175</v>
      </c>
      <c r="K21" t="s">
        <v>185</v>
      </c>
    </row>
    <row r="22" spans="1:11" x14ac:dyDescent="0.3">
      <c r="A22" s="25" t="s">
        <v>49</v>
      </c>
      <c r="B22" s="7">
        <f t="shared" si="4"/>
        <v>0</v>
      </c>
      <c r="C22" s="37">
        <f>COUNTIF(K:K,"lo*")</f>
        <v>0</v>
      </c>
      <c r="D22" s="37">
        <f>COUNTIF(J:J,"lo*")</f>
        <v>0</v>
      </c>
      <c r="E22" s="37">
        <f>COUNTIF(I:I,"lo*")</f>
        <v>0</v>
      </c>
      <c r="F22" s="36">
        <f>COUNTIF(H:H,"lo*")</f>
        <v>0</v>
      </c>
      <c r="H22" t="s">
        <v>178</v>
      </c>
      <c r="I22" t="s">
        <v>173</v>
      </c>
      <c r="J22" t="s">
        <v>177</v>
      </c>
      <c r="K22" t="s">
        <v>186</v>
      </c>
    </row>
    <row r="23" spans="1:11" x14ac:dyDescent="0.3">
      <c r="A23" s="25" t="s">
        <v>50</v>
      </c>
      <c r="B23" s="7">
        <f t="shared" si="4"/>
        <v>0</v>
      </c>
      <c r="C23" s="37">
        <f>COUNTIF(K:K,"mn*")</f>
        <v>0</v>
      </c>
      <c r="D23" s="37">
        <f>COUNTIF(J:J,"mn*")</f>
        <v>0</v>
      </c>
      <c r="E23" s="37">
        <f>COUNTIF(I:I,"mn*")</f>
        <v>0</v>
      </c>
      <c r="F23" s="36">
        <f>COUNTIF(H:H,"mn*")</f>
        <v>0</v>
      </c>
      <c r="H23" t="s">
        <v>179</v>
      </c>
      <c r="I23" t="s">
        <v>174</v>
      </c>
      <c r="J23" t="s">
        <v>178</v>
      </c>
      <c r="K23" t="s">
        <v>187</v>
      </c>
    </row>
    <row r="24" spans="1:11" x14ac:dyDescent="0.3">
      <c r="A24" s="25" t="s">
        <v>51</v>
      </c>
      <c r="B24" s="7">
        <f t="shared" si="4"/>
        <v>19</v>
      </c>
      <c r="C24" s="37">
        <f>COUNTIF(K:K,"mi*")</f>
        <v>5</v>
      </c>
      <c r="D24" s="37">
        <f>COUNTIF(J:J,"mi*")</f>
        <v>4</v>
      </c>
      <c r="E24" s="37">
        <f>COUNTIF(I:I,"mi*")</f>
        <v>6</v>
      </c>
      <c r="F24" s="36">
        <f>COUNTIF(H:H,"mi*")</f>
        <v>4</v>
      </c>
      <c r="H24" t="s">
        <v>180</v>
      </c>
      <c r="I24" t="s">
        <v>177</v>
      </c>
      <c r="J24" t="s">
        <v>179</v>
      </c>
      <c r="K24" t="s">
        <v>188</v>
      </c>
    </row>
    <row r="25" spans="1:11" x14ac:dyDescent="0.3">
      <c r="A25" s="25" t="s">
        <v>52</v>
      </c>
      <c r="B25" s="7">
        <f t="shared" si="4"/>
        <v>8</v>
      </c>
      <c r="C25" s="37">
        <f>COUNTIF(K:K,"pv*")</f>
        <v>2</v>
      </c>
      <c r="D25" s="37">
        <f>COUNTIF(J:J,"pv*")</f>
        <v>2</v>
      </c>
      <c r="E25" s="37">
        <f>COUNTIF(I:I,"pv*")</f>
        <v>2</v>
      </c>
      <c r="F25" s="36">
        <f>COUNTIF(H:H,"pv*")</f>
        <v>2</v>
      </c>
      <c r="H25" t="s">
        <v>181</v>
      </c>
      <c r="I25" t="s">
        <v>178</v>
      </c>
      <c r="J25" t="s">
        <v>803</v>
      </c>
      <c r="K25" t="s">
        <v>189</v>
      </c>
    </row>
    <row r="26" spans="1:11" x14ac:dyDescent="0.3">
      <c r="A26" s="25" t="s">
        <v>53</v>
      </c>
      <c r="B26" s="7">
        <f t="shared" si="4"/>
        <v>12</v>
      </c>
      <c r="C26" s="37">
        <f>COUNTIF(K:K,"so*")</f>
        <v>3</v>
      </c>
      <c r="D26" s="37">
        <f>COUNTIF(J:J,"so*")</f>
        <v>3</v>
      </c>
      <c r="E26" s="37">
        <f>COUNTIF(I:I,"so*")</f>
        <v>3</v>
      </c>
      <c r="F26" s="36">
        <f>COUNTIF(H:H,"so*")</f>
        <v>3</v>
      </c>
      <c r="H26" t="s">
        <v>182</v>
      </c>
      <c r="I26" t="s">
        <v>179</v>
      </c>
      <c r="J26" t="s">
        <v>180</v>
      </c>
      <c r="K26" t="s">
        <v>190</v>
      </c>
    </row>
    <row r="27" spans="1:11" ht="15" thickBot="1" x14ac:dyDescent="0.35">
      <c r="A27" s="26" t="s">
        <v>54</v>
      </c>
      <c r="B27" s="8">
        <f t="shared" si="4"/>
        <v>11</v>
      </c>
      <c r="C27" s="38">
        <f>COUNTIF(K:K,"va*")</f>
        <v>3</v>
      </c>
      <c r="D27" s="38">
        <f>COUNTIF(J:J,"va*")</f>
        <v>3</v>
      </c>
      <c r="E27" s="38">
        <f>COUNTIF(I:I,"va*")</f>
        <v>3</v>
      </c>
      <c r="F27" s="39">
        <f>COUNTIF(H:H,"va*")</f>
        <v>2</v>
      </c>
      <c r="H27" t="s">
        <v>183</v>
      </c>
      <c r="I27" t="s">
        <v>180</v>
      </c>
      <c r="J27" t="s">
        <v>181</v>
      </c>
      <c r="K27" t="s">
        <v>191</v>
      </c>
    </row>
    <row r="28" spans="1:11" ht="17.399999999999999" x14ac:dyDescent="0.35">
      <c r="A28" s="9" t="s">
        <v>55</v>
      </c>
      <c r="B28" s="10">
        <f>SUM(C28:F28)</f>
        <v>128</v>
      </c>
      <c r="C28" s="42">
        <f t="shared" ref="C28:E28" si="5">SUM(C29:C32)</f>
        <v>17</v>
      </c>
      <c r="D28" s="42">
        <f t="shared" si="5"/>
        <v>5</v>
      </c>
      <c r="E28" s="42">
        <f t="shared" si="5"/>
        <v>85</v>
      </c>
      <c r="F28" s="35">
        <f>SUM(F29:F32)</f>
        <v>21</v>
      </c>
      <c r="H28" t="s">
        <v>184</v>
      </c>
      <c r="I28" t="s">
        <v>181</v>
      </c>
      <c r="J28" t="s">
        <v>597</v>
      </c>
      <c r="K28" t="s">
        <v>192</v>
      </c>
    </row>
    <row r="29" spans="1:11" x14ac:dyDescent="0.3">
      <c r="A29" s="25" t="s">
        <v>56</v>
      </c>
      <c r="B29" s="7"/>
      <c r="C29" s="37">
        <f>COUNTIF(K:K,"ge*")</f>
        <v>6</v>
      </c>
      <c r="D29" s="37">
        <f>COUNTIF(J:J,"ge*")</f>
        <v>0</v>
      </c>
      <c r="E29" s="37">
        <f>COUNTIF(I:I,"ge*")</f>
        <v>25</v>
      </c>
      <c r="F29" s="36">
        <f>COUNTIF(H:H,"ge*")</f>
        <v>4</v>
      </c>
      <c r="H29" t="s">
        <v>185</v>
      </c>
      <c r="I29" t="s">
        <v>597</v>
      </c>
      <c r="J29" t="s">
        <v>182</v>
      </c>
      <c r="K29" t="s">
        <v>193</v>
      </c>
    </row>
    <row r="30" spans="1:11" x14ac:dyDescent="0.3">
      <c r="A30" s="25" t="s">
        <v>57</v>
      </c>
      <c r="B30" s="7"/>
      <c r="C30" s="37">
        <f>COUNTIF(K:K,"im*")</f>
        <v>2</v>
      </c>
      <c r="D30" s="37">
        <f>COUNTIF(J:J,"im*")</f>
        <v>1</v>
      </c>
      <c r="E30" s="37">
        <f>COUNTIF(I:I,"im*")</f>
        <v>9</v>
      </c>
      <c r="F30" s="36">
        <f>COUNTIF(H:H,"im*")</f>
        <v>4</v>
      </c>
      <c r="H30" t="s">
        <v>186</v>
      </c>
      <c r="I30" t="s">
        <v>182</v>
      </c>
      <c r="J30" t="s">
        <v>183</v>
      </c>
      <c r="K30" t="s">
        <v>194</v>
      </c>
    </row>
    <row r="31" spans="1:11" x14ac:dyDescent="0.3">
      <c r="A31" s="25" t="s">
        <v>58</v>
      </c>
      <c r="B31" s="7"/>
      <c r="C31" s="37">
        <f>COUNTIF(K:K,"sp*")</f>
        <v>5</v>
      </c>
      <c r="D31" s="37">
        <f>COUNTIF(J:J,"sp*")</f>
        <v>2</v>
      </c>
      <c r="E31" s="37">
        <f>COUNTIF(I:I,"sp*")</f>
        <v>34</v>
      </c>
      <c r="F31" s="36">
        <f>COUNTIF(H:H,"sp*")</f>
        <v>5</v>
      </c>
      <c r="H31" t="s">
        <v>187</v>
      </c>
      <c r="I31" t="s">
        <v>183</v>
      </c>
      <c r="J31" t="s">
        <v>184</v>
      </c>
      <c r="K31" t="s">
        <v>804</v>
      </c>
    </row>
    <row r="32" spans="1:11" ht="15" thickBot="1" x14ac:dyDescent="0.35">
      <c r="A32" s="26" t="s">
        <v>59</v>
      </c>
      <c r="B32" s="8"/>
      <c r="C32" s="38">
        <f>COUNTIF(K:K,"sv*")</f>
        <v>4</v>
      </c>
      <c r="D32" s="38">
        <f>COUNTIF(J:J,"sv*")</f>
        <v>2</v>
      </c>
      <c r="E32" s="38">
        <f>COUNTIF(I:I,"sv*")</f>
        <v>17</v>
      </c>
      <c r="F32" s="39">
        <f>COUNTIF(H:H,"sv*")</f>
        <v>8</v>
      </c>
      <c r="H32" t="s">
        <v>188</v>
      </c>
      <c r="I32" t="s">
        <v>184</v>
      </c>
      <c r="J32" t="s">
        <v>185</v>
      </c>
      <c r="K32" t="s">
        <v>195</v>
      </c>
    </row>
    <row r="33" spans="1:11" ht="17.399999999999999" x14ac:dyDescent="0.35">
      <c r="A33" s="9" t="s">
        <v>60</v>
      </c>
      <c r="B33" s="10">
        <f>SUM(C33:F33)</f>
        <v>47</v>
      </c>
      <c r="C33" s="42">
        <f t="shared" ref="C33:E33" si="6">SUM(C34:C40)</f>
        <v>11</v>
      </c>
      <c r="D33" s="42">
        <f t="shared" si="6"/>
        <v>12</v>
      </c>
      <c r="E33" s="42">
        <f t="shared" si="6"/>
        <v>13</v>
      </c>
      <c r="F33" s="35">
        <f>SUM(F34:F40)</f>
        <v>11</v>
      </c>
      <c r="H33" t="s">
        <v>189</v>
      </c>
      <c r="I33" t="s">
        <v>185</v>
      </c>
      <c r="J33" t="s">
        <v>186</v>
      </c>
      <c r="K33" t="s">
        <v>196</v>
      </c>
    </row>
    <row r="34" spans="1:11" x14ac:dyDescent="0.3">
      <c r="A34" s="25" t="s">
        <v>61</v>
      </c>
      <c r="B34" s="7"/>
      <c r="C34" s="37">
        <f>COUNTIF(K:K,"bl*")</f>
        <v>2</v>
      </c>
      <c r="D34" s="37">
        <f>COUNTIF(J:J,"bl*")</f>
        <v>2</v>
      </c>
      <c r="E34" s="37">
        <f>COUNTIF(I:I,"bl*")</f>
        <v>2</v>
      </c>
      <c r="F34" s="36">
        <f>COUNTIF(H:H,"bl*")</f>
        <v>2</v>
      </c>
      <c r="H34" t="s">
        <v>190</v>
      </c>
      <c r="I34" t="s">
        <v>186</v>
      </c>
      <c r="J34" t="s">
        <v>187</v>
      </c>
      <c r="K34" t="s">
        <v>598</v>
      </c>
    </row>
    <row r="35" spans="1:11" x14ac:dyDescent="0.3">
      <c r="A35" s="25" t="s">
        <v>62</v>
      </c>
      <c r="B35" s="7"/>
      <c r="C35" s="37">
        <f>COUNTIF(K:K,"pd*")</f>
        <v>3</v>
      </c>
      <c r="D35" s="37">
        <f>COUNTIF(J:J,"pd*")</f>
        <v>2</v>
      </c>
      <c r="E35" s="37">
        <f>COUNTIF(I:I,"pd*")</f>
        <v>4</v>
      </c>
      <c r="F35" s="36">
        <f>COUNTIF(H:H,"pd*")</f>
        <v>4</v>
      </c>
      <c r="H35" t="s">
        <v>191</v>
      </c>
      <c r="I35" t="s">
        <v>187</v>
      </c>
      <c r="J35" t="s">
        <v>188</v>
      </c>
      <c r="K35" t="s">
        <v>198</v>
      </c>
    </row>
    <row r="36" spans="1:11" x14ac:dyDescent="0.3">
      <c r="A36" s="25" t="s">
        <v>63</v>
      </c>
      <c r="B36" s="7"/>
      <c r="C36" s="37">
        <f>COUNTIF(K:K,"ro*")</f>
        <v>1</v>
      </c>
      <c r="D36" s="37">
        <f>COUNTIF(J:J,"ro*")</f>
        <v>2</v>
      </c>
      <c r="E36" s="37">
        <f>COUNTIF(I:I,"ro*")</f>
        <v>1</v>
      </c>
      <c r="F36" s="36">
        <f>COUNTIF(H:H,"ro*")</f>
        <v>1</v>
      </c>
      <c r="H36" t="s">
        <v>192</v>
      </c>
      <c r="I36" t="s">
        <v>188</v>
      </c>
      <c r="J36" t="s">
        <v>189</v>
      </c>
      <c r="K36" t="s">
        <v>599</v>
      </c>
    </row>
    <row r="37" spans="1:11" x14ac:dyDescent="0.3">
      <c r="A37" s="25" t="s">
        <v>64</v>
      </c>
      <c r="B37" s="7"/>
      <c r="C37" s="37">
        <f>COUNTIF(K:K,"tv*")</f>
        <v>2</v>
      </c>
      <c r="D37" s="37">
        <f>COUNTIF(J:J,"tv*")</f>
        <v>3</v>
      </c>
      <c r="E37" s="37">
        <f>COUNTIF(I:I,"tv*")</f>
        <v>2</v>
      </c>
      <c r="F37" s="36">
        <f>COUNTIF(H:H,"tv*")</f>
        <v>2</v>
      </c>
      <c r="H37" t="s">
        <v>193</v>
      </c>
      <c r="I37" t="s">
        <v>189</v>
      </c>
      <c r="J37" t="s">
        <v>190</v>
      </c>
      <c r="K37" t="s">
        <v>200</v>
      </c>
    </row>
    <row r="38" spans="1:11" x14ac:dyDescent="0.3">
      <c r="A38" s="25" t="s">
        <v>65</v>
      </c>
      <c r="B38" s="7"/>
      <c r="C38" s="37">
        <f>COUNTIF(K:K,"ve*")</f>
        <v>1</v>
      </c>
      <c r="D38" s="37">
        <f>COUNTIF(J:J,"ve*")</f>
        <v>1</v>
      </c>
      <c r="E38" s="37">
        <f>COUNTIF(I:I,"ve*")</f>
        <v>1</v>
      </c>
      <c r="F38" s="36">
        <f>COUNTIF(H:H,"ve*")</f>
        <v>0</v>
      </c>
      <c r="H38" t="s">
        <v>194</v>
      </c>
      <c r="I38" t="s">
        <v>190</v>
      </c>
      <c r="J38" t="s">
        <v>191</v>
      </c>
      <c r="K38" t="s">
        <v>201</v>
      </c>
    </row>
    <row r="39" spans="1:11" x14ac:dyDescent="0.3">
      <c r="A39" s="25" t="s">
        <v>66</v>
      </c>
      <c r="B39" s="7"/>
      <c r="C39" s="37">
        <f>COUNTIF(K:K,"vr*")</f>
        <v>1</v>
      </c>
      <c r="D39" s="37">
        <f>COUNTIF(J:J,"vr*")</f>
        <v>1</v>
      </c>
      <c r="E39" s="37">
        <f>COUNTIF(I:I,"vr*")</f>
        <v>2</v>
      </c>
      <c r="F39" s="36">
        <f>COUNTIF(H:H,"vr*")</f>
        <v>1</v>
      </c>
      <c r="H39" t="s">
        <v>195</v>
      </c>
      <c r="I39" t="s">
        <v>191</v>
      </c>
      <c r="J39" t="s">
        <v>192</v>
      </c>
      <c r="K39" t="s">
        <v>203</v>
      </c>
    </row>
    <row r="40" spans="1:11" ht="15" thickBot="1" x14ac:dyDescent="0.35">
      <c r="A40" s="26" t="s">
        <v>67</v>
      </c>
      <c r="B40" s="8"/>
      <c r="C40" s="38">
        <f>COUNTIF(K:K,"vi*")</f>
        <v>1</v>
      </c>
      <c r="D40" s="38">
        <f>COUNTIF(J:J,"vi*")</f>
        <v>1</v>
      </c>
      <c r="E40" s="38">
        <f>COUNTIF(I:I,"vi*")</f>
        <v>1</v>
      </c>
      <c r="F40" s="39">
        <f>COUNTIF(H:H,"vi*")</f>
        <v>1</v>
      </c>
      <c r="H40" t="s">
        <v>196</v>
      </c>
      <c r="I40" t="s">
        <v>192</v>
      </c>
      <c r="J40" t="s">
        <v>193</v>
      </c>
      <c r="K40" t="s">
        <v>600</v>
      </c>
    </row>
    <row r="41" spans="1:11" ht="17.399999999999999" x14ac:dyDescent="0.35">
      <c r="A41" s="9" t="s">
        <v>68</v>
      </c>
      <c r="B41" s="10">
        <f>SUM(C41:F41)</f>
        <v>17</v>
      </c>
      <c r="C41" s="42">
        <f t="shared" ref="C41:D41" si="7">SUM(C42)</f>
        <v>2</v>
      </c>
      <c r="D41" s="42">
        <f t="shared" si="7"/>
        <v>5</v>
      </c>
      <c r="E41" s="42">
        <f>SUM(E42)</f>
        <v>7</v>
      </c>
      <c r="F41" s="35">
        <f>SUM(F42)</f>
        <v>3</v>
      </c>
      <c r="H41" t="s">
        <v>197</v>
      </c>
      <c r="I41" t="s">
        <v>193</v>
      </c>
      <c r="J41" t="s">
        <v>804</v>
      </c>
      <c r="K41" t="s">
        <v>205</v>
      </c>
    </row>
    <row r="42" spans="1:11" ht="15" thickBot="1" x14ac:dyDescent="0.35">
      <c r="A42" s="26" t="s">
        <v>69</v>
      </c>
      <c r="B42" s="8"/>
      <c r="C42" s="38">
        <f>COUNTIF(K:K,"bz*")</f>
        <v>2</v>
      </c>
      <c r="D42" s="38">
        <f>COUNTIF(J:J,"bz*")</f>
        <v>5</v>
      </c>
      <c r="E42" s="38">
        <f>COUNTIF(I:I,"bz*")</f>
        <v>7</v>
      </c>
      <c r="F42" s="39">
        <f>COUNTIF(H:H,"bz*")</f>
        <v>3</v>
      </c>
      <c r="H42" t="s">
        <v>198</v>
      </c>
      <c r="I42" t="s">
        <v>194</v>
      </c>
      <c r="J42" t="s">
        <v>195</v>
      </c>
      <c r="K42" t="s">
        <v>206</v>
      </c>
    </row>
    <row r="43" spans="1:11" ht="17.399999999999999" x14ac:dyDescent="0.35">
      <c r="A43" s="9" t="s">
        <v>70</v>
      </c>
      <c r="B43" s="10">
        <f>SUM(C43:F43)</f>
        <v>82</v>
      </c>
      <c r="C43" s="42">
        <f t="shared" ref="C43:D43" si="8">SUM(C44)</f>
        <v>7</v>
      </c>
      <c r="D43" s="42">
        <f t="shared" si="8"/>
        <v>66</v>
      </c>
      <c r="E43" s="42">
        <f>SUM(E44)</f>
        <v>4</v>
      </c>
      <c r="F43" s="35">
        <f>SUM(F44)</f>
        <v>5</v>
      </c>
      <c r="H43" t="s">
        <v>199</v>
      </c>
      <c r="I43" t="s">
        <v>195</v>
      </c>
      <c r="J43" t="s">
        <v>196</v>
      </c>
      <c r="K43" t="s">
        <v>207</v>
      </c>
    </row>
    <row r="44" spans="1:11" ht="15" thickBot="1" x14ac:dyDescent="0.35">
      <c r="A44" s="26" t="s">
        <v>71</v>
      </c>
      <c r="B44" s="8"/>
      <c r="C44" s="38">
        <f>COUNTIF(K:K,"tn*")</f>
        <v>7</v>
      </c>
      <c r="D44" s="38">
        <f>COUNTIF(J:J,"tn*")</f>
        <v>66</v>
      </c>
      <c r="E44" s="38">
        <f>COUNTIF(I:I,"tn*")</f>
        <v>4</v>
      </c>
      <c r="F44" s="39">
        <f>COUNTIF(H:H,"tn*")</f>
        <v>5</v>
      </c>
      <c r="H44" t="s">
        <v>200</v>
      </c>
      <c r="I44" t="s">
        <v>196</v>
      </c>
      <c r="J44" t="s">
        <v>598</v>
      </c>
      <c r="K44" t="s">
        <v>209</v>
      </c>
    </row>
    <row r="45" spans="1:11" ht="17.399999999999999" x14ac:dyDescent="0.35">
      <c r="A45" s="9" t="s">
        <v>72</v>
      </c>
      <c r="B45" s="10">
        <f>SUM(C45:F45)</f>
        <v>43</v>
      </c>
      <c r="C45" s="42">
        <f t="shared" ref="C45:E45" si="9">SUM(C46:C49)</f>
        <v>5</v>
      </c>
      <c r="D45" s="42">
        <f t="shared" si="9"/>
        <v>6</v>
      </c>
      <c r="E45" s="42">
        <f t="shared" si="9"/>
        <v>26</v>
      </c>
      <c r="F45" s="35">
        <f>SUM(F46:F49)</f>
        <v>6</v>
      </c>
      <c r="H45" t="s">
        <v>201</v>
      </c>
      <c r="I45" t="s">
        <v>598</v>
      </c>
      <c r="J45" t="s">
        <v>198</v>
      </c>
      <c r="K45" t="s">
        <v>210</v>
      </c>
    </row>
    <row r="46" spans="1:11" x14ac:dyDescent="0.3">
      <c r="A46" s="25" t="s">
        <v>73</v>
      </c>
      <c r="B46" s="7"/>
      <c r="C46" s="37">
        <f>COUNTIF(K:K,"go*")</f>
        <v>0</v>
      </c>
      <c r="D46" s="37">
        <f>COUNTIF(J:J,"go*")</f>
        <v>1</v>
      </c>
      <c r="E46" s="37">
        <f>COUNTIF(I:I,"go*")</f>
        <v>2</v>
      </c>
      <c r="F46" s="36">
        <f>COUNTIF(H:H,"go*")</f>
        <v>2</v>
      </c>
      <c r="H46" t="s">
        <v>202</v>
      </c>
      <c r="I46" t="s">
        <v>198</v>
      </c>
      <c r="J46" t="s">
        <v>805</v>
      </c>
      <c r="K46" t="s">
        <v>211</v>
      </c>
    </row>
    <row r="47" spans="1:11" x14ac:dyDescent="0.3">
      <c r="A47" s="25" t="s">
        <v>74</v>
      </c>
      <c r="B47" s="7"/>
      <c r="C47" s="37">
        <f>COUNTIF(K:K,"pn*")</f>
        <v>0</v>
      </c>
      <c r="D47" s="37">
        <f>COUNTIF(J:J,"pn*")</f>
        <v>0</v>
      </c>
      <c r="E47" s="37">
        <f>COUNTIF(I:I,"pn*")</f>
        <v>3</v>
      </c>
      <c r="F47" s="36">
        <f>COUNTIF(H:H,"pn*")</f>
        <v>0</v>
      </c>
      <c r="H47" t="s">
        <v>203</v>
      </c>
      <c r="I47" t="s">
        <v>599</v>
      </c>
      <c r="J47" t="s">
        <v>200</v>
      </c>
      <c r="K47" t="s">
        <v>212</v>
      </c>
    </row>
    <row r="48" spans="1:11" x14ac:dyDescent="0.3">
      <c r="A48" s="25" t="s">
        <v>75</v>
      </c>
      <c r="B48" s="7"/>
      <c r="C48" s="37">
        <f>COUNTIF(K:K,"ts*")</f>
        <v>1</v>
      </c>
      <c r="D48" s="37">
        <f>COUNTIF(J:J,"ts*")</f>
        <v>2</v>
      </c>
      <c r="E48" s="37">
        <f>COUNTIF(I:I,"ts*")</f>
        <v>5</v>
      </c>
      <c r="F48" s="36">
        <f>COUNTIF(H:H,"ts*")</f>
        <v>1</v>
      </c>
      <c r="H48" t="s">
        <v>204</v>
      </c>
      <c r="I48" t="s">
        <v>200</v>
      </c>
      <c r="J48" t="s">
        <v>201</v>
      </c>
      <c r="K48" t="s">
        <v>213</v>
      </c>
    </row>
    <row r="49" spans="1:11" ht="15" thickBot="1" x14ac:dyDescent="0.35">
      <c r="A49" s="26" t="s">
        <v>76</v>
      </c>
      <c r="B49" s="8"/>
      <c r="C49" s="38">
        <f>COUNTIF(K:K,"ud*")</f>
        <v>4</v>
      </c>
      <c r="D49" s="38">
        <f>COUNTIF(J:J,"ud*")</f>
        <v>3</v>
      </c>
      <c r="E49" s="38">
        <f>COUNTIF(I:I,"ud*")</f>
        <v>16</v>
      </c>
      <c r="F49" s="39">
        <f>COUNTIF(H:H,"ud*")</f>
        <v>3</v>
      </c>
      <c r="H49" t="s">
        <v>205</v>
      </c>
      <c r="I49" t="s">
        <v>201</v>
      </c>
      <c r="J49" t="s">
        <v>203</v>
      </c>
      <c r="K49" t="s">
        <v>214</v>
      </c>
    </row>
    <row r="50" spans="1:11" ht="17.399999999999999" x14ac:dyDescent="0.35">
      <c r="A50" s="9" t="s">
        <v>77</v>
      </c>
      <c r="B50" s="10">
        <f>SUM(C50:F50)</f>
        <v>76</v>
      </c>
      <c r="C50" s="42">
        <f t="shared" ref="C50:E50" si="10">SUM(C51:C59)</f>
        <v>10</v>
      </c>
      <c r="D50" s="42">
        <f t="shared" si="10"/>
        <v>11</v>
      </c>
      <c r="E50" s="42">
        <f t="shared" si="10"/>
        <v>11</v>
      </c>
      <c r="F50" s="35">
        <f>SUM(F51:F59)</f>
        <v>44</v>
      </c>
      <c r="H50" t="s">
        <v>206</v>
      </c>
      <c r="I50" t="s">
        <v>202</v>
      </c>
      <c r="J50" t="s">
        <v>204</v>
      </c>
      <c r="K50" t="s">
        <v>215</v>
      </c>
    </row>
    <row r="51" spans="1:11" x14ac:dyDescent="0.3">
      <c r="A51" s="25" t="s">
        <v>78</v>
      </c>
      <c r="B51" s="7"/>
      <c r="C51" s="37">
        <f>COUNTIF(K:K,"bo*")</f>
        <v>2</v>
      </c>
      <c r="D51" s="37">
        <f>COUNTIF(J:J,"bo*")</f>
        <v>2</v>
      </c>
      <c r="E51" s="37">
        <f>COUNTIF(I:I,"bo*")</f>
        <v>1</v>
      </c>
      <c r="F51" s="36">
        <f>COUNTIF(H:H,"bo*")</f>
        <v>2</v>
      </c>
      <c r="H51" t="s">
        <v>207</v>
      </c>
      <c r="I51" t="s">
        <v>203</v>
      </c>
      <c r="J51" t="s">
        <v>205</v>
      </c>
      <c r="K51" t="s">
        <v>217</v>
      </c>
    </row>
    <row r="52" spans="1:11" x14ac:dyDescent="0.3">
      <c r="A52" s="25" t="s">
        <v>79</v>
      </c>
      <c r="B52" s="7"/>
      <c r="C52" s="37">
        <f>COUNTIF(K:K,"fe*")</f>
        <v>2</v>
      </c>
      <c r="D52" s="37">
        <f>COUNTIF(J:J,"fe*")</f>
        <v>2</v>
      </c>
      <c r="E52" s="37">
        <f>COUNTIF(I:I,"fe*")</f>
        <v>4</v>
      </c>
      <c r="F52" s="36">
        <f>COUNTIF(H:H,"fe*")</f>
        <v>3</v>
      </c>
      <c r="H52" t="s">
        <v>208</v>
      </c>
      <c r="I52" t="s">
        <v>600</v>
      </c>
      <c r="J52" t="s">
        <v>206</v>
      </c>
      <c r="K52" t="s">
        <v>218</v>
      </c>
    </row>
    <row r="53" spans="1:11" x14ac:dyDescent="0.3">
      <c r="A53" s="25" t="s">
        <v>80</v>
      </c>
      <c r="B53" s="7"/>
      <c r="C53" s="37">
        <f>COUNTIF(K:K,"fo*")</f>
        <v>1</v>
      </c>
      <c r="D53" s="37">
        <f>COUNTIF(J:J,"fo*")</f>
        <v>1</v>
      </c>
      <c r="E53" s="37">
        <f>COUNTIF(I:I,"fo*")</f>
        <v>1</v>
      </c>
      <c r="F53" s="36">
        <f>COUNTIF(H:H,"fo*")</f>
        <v>1</v>
      </c>
      <c r="H53" t="s">
        <v>209</v>
      </c>
      <c r="I53" t="s">
        <v>205</v>
      </c>
      <c r="J53" t="s">
        <v>207</v>
      </c>
      <c r="K53" t="s">
        <v>219</v>
      </c>
    </row>
    <row r="54" spans="1:11" x14ac:dyDescent="0.3">
      <c r="A54" s="25" t="s">
        <v>81</v>
      </c>
      <c r="B54" s="7"/>
      <c r="C54" s="37">
        <f>COUNTIF(K:K,"mo*")</f>
        <v>2</v>
      </c>
      <c r="D54" s="37">
        <f>COUNTIF(J:J,"mo*")</f>
        <v>3</v>
      </c>
      <c r="E54" s="37">
        <f>COUNTIF(I:I,"mo*")</f>
        <v>2</v>
      </c>
      <c r="F54" s="36">
        <f>COUNTIF(H:H,"mo*")</f>
        <v>3</v>
      </c>
      <c r="H54" t="s">
        <v>210</v>
      </c>
      <c r="I54" t="s">
        <v>206</v>
      </c>
      <c r="J54" t="s">
        <v>209</v>
      </c>
      <c r="K54" t="s">
        <v>220</v>
      </c>
    </row>
    <row r="55" spans="1:11" x14ac:dyDescent="0.3">
      <c r="A55" s="25" t="s">
        <v>82</v>
      </c>
      <c r="B55" s="7"/>
      <c r="C55" s="37">
        <f>COUNTIF(K:K,"pr*")</f>
        <v>0</v>
      </c>
      <c r="D55" s="37">
        <f>COUNTIF(J:J,"pr*")</f>
        <v>0</v>
      </c>
      <c r="E55" s="37">
        <f>COUNTIF(I:I,"pr*")</f>
        <v>0</v>
      </c>
      <c r="F55" s="36">
        <f>COUNTIF(H:H,"pr*")</f>
        <v>28</v>
      </c>
      <c r="H55" t="s">
        <v>211</v>
      </c>
      <c r="I55" t="s">
        <v>207</v>
      </c>
      <c r="J55" t="s">
        <v>210</v>
      </c>
      <c r="K55" t="s">
        <v>221</v>
      </c>
    </row>
    <row r="56" spans="1:11" x14ac:dyDescent="0.3">
      <c r="A56" s="25" t="s">
        <v>83</v>
      </c>
      <c r="B56" s="7"/>
      <c r="C56" s="37">
        <f>COUNTIF(K:K,"pc*")</f>
        <v>1</v>
      </c>
      <c r="D56" s="37">
        <f>COUNTIF(J:J,"pc*")</f>
        <v>1</v>
      </c>
      <c r="E56" s="37">
        <f>COUNTIF(I:I,"pc*")</f>
        <v>1</v>
      </c>
      <c r="F56" s="36">
        <f>COUNTIF(H:H,"pc*")</f>
        <v>1</v>
      </c>
      <c r="H56" t="s">
        <v>212</v>
      </c>
      <c r="I56" t="s">
        <v>209</v>
      </c>
      <c r="J56" t="s">
        <v>211</v>
      </c>
      <c r="K56" t="s">
        <v>605</v>
      </c>
    </row>
    <row r="57" spans="1:11" x14ac:dyDescent="0.3">
      <c r="A57" s="25" t="s">
        <v>84</v>
      </c>
      <c r="B57" s="7"/>
      <c r="C57" s="37">
        <f>COUNTIF(K:K,"ra*")</f>
        <v>1</v>
      </c>
      <c r="D57" s="37">
        <f>COUNTIF(J:J,"ra*")</f>
        <v>1</v>
      </c>
      <c r="E57" s="37">
        <f>COUNTIF(I:I,"ra*")</f>
        <v>1</v>
      </c>
      <c r="F57" s="36">
        <f>COUNTIF(H:H,"ra*")</f>
        <v>2</v>
      </c>
      <c r="H57" t="s">
        <v>213</v>
      </c>
      <c r="I57" t="s">
        <v>210</v>
      </c>
      <c r="J57" t="s">
        <v>212</v>
      </c>
      <c r="K57" t="s">
        <v>223</v>
      </c>
    </row>
    <row r="58" spans="1:11" x14ac:dyDescent="0.3">
      <c r="A58" s="25" t="s">
        <v>85</v>
      </c>
      <c r="B58" s="7"/>
      <c r="C58" s="37">
        <f>COUNTIF(K:K,"re*")</f>
        <v>1</v>
      </c>
      <c r="D58" s="37">
        <f>COUNTIF(J:J,"re*")</f>
        <v>1</v>
      </c>
      <c r="E58" s="37">
        <f>COUNTIF(I:I,"re*")</f>
        <v>1</v>
      </c>
      <c r="F58" s="36">
        <f>COUNTIF(H:H,"re*")</f>
        <v>4</v>
      </c>
      <c r="H58" t="s">
        <v>214</v>
      </c>
      <c r="I58" t="s">
        <v>211</v>
      </c>
      <c r="J58" t="s">
        <v>213</v>
      </c>
      <c r="K58" t="s">
        <v>225</v>
      </c>
    </row>
    <row r="59" spans="1:11" ht="15" thickBot="1" x14ac:dyDescent="0.35">
      <c r="A59" s="26" t="s">
        <v>86</v>
      </c>
      <c r="B59" s="8"/>
      <c r="C59" s="38">
        <f>COUNTIF(K:K,"rn*")</f>
        <v>0</v>
      </c>
      <c r="D59" s="38">
        <f>COUNTIF(J:J,"rn*")</f>
        <v>0</v>
      </c>
      <c r="E59" s="38">
        <f>COUNTIF(I:I,"rn*")</f>
        <v>0</v>
      </c>
      <c r="F59" s="39">
        <f>COUNTIF(H:H,"rn*")</f>
        <v>0</v>
      </c>
      <c r="H59" t="s">
        <v>215</v>
      </c>
      <c r="I59" t="s">
        <v>212</v>
      </c>
      <c r="J59" t="s">
        <v>214</v>
      </c>
      <c r="K59" t="s">
        <v>226</v>
      </c>
    </row>
    <row r="60" spans="1:11" ht="17.399999999999999" x14ac:dyDescent="0.35">
      <c r="A60" s="9" t="s">
        <v>87</v>
      </c>
      <c r="B60" s="10">
        <f>SUM(C60:F60)</f>
        <v>67</v>
      </c>
      <c r="C60" s="42">
        <f t="shared" ref="C60:E60" si="11">SUM(C61:C70)</f>
        <v>13</v>
      </c>
      <c r="D60" s="42">
        <f t="shared" si="11"/>
        <v>25</v>
      </c>
      <c r="E60" s="42">
        <f t="shared" si="11"/>
        <v>16</v>
      </c>
      <c r="F60" s="35">
        <f>SUM(F61:F70)</f>
        <v>13</v>
      </c>
      <c r="H60" t="s">
        <v>216</v>
      </c>
      <c r="I60" t="s">
        <v>213</v>
      </c>
      <c r="J60" t="s">
        <v>215</v>
      </c>
      <c r="K60" t="s">
        <v>612</v>
      </c>
    </row>
    <row r="61" spans="1:11" x14ac:dyDescent="0.3">
      <c r="A61" s="25" t="s">
        <v>88</v>
      </c>
      <c r="B61" s="7"/>
      <c r="C61" s="37">
        <f>COUNTIF(K:K,"ar*")</f>
        <v>0</v>
      </c>
      <c r="D61" s="37">
        <f>COUNTIF(J:J,"ar*")</f>
        <v>0</v>
      </c>
      <c r="E61" s="37">
        <f>COUNTIF(I:I,"ar*")</f>
        <v>0</v>
      </c>
      <c r="F61" s="36">
        <f>COUNTIF(H:H,"ar*")</f>
        <v>0</v>
      </c>
      <c r="H61" t="s">
        <v>217</v>
      </c>
      <c r="I61" t="s">
        <v>214</v>
      </c>
      <c r="J61" t="s">
        <v>217</v>
      </c>
      <c r="K61" t="s">
        <v>227</v>
      </c>
    </row>
    <row r="62" spans="1:11" x14ac:dyDescent="0.3">
      <c r="A62" s="25" t="s">
        <v>89</v>
      </c>
      <c r="B62" s="7"/>
      <c r="C62" s="37">
        <f>COUNTIF(K:K,"fi*")</f>
        <v>2</v>
      </c>
      <c r="D62" s="37">
        <f>COUNTIF(J:J,"fi*")</f>
        <v>3</v>
      </c>
      <c r="E62" s="37">
        <f>COUNTIF(I:I,"fi*")</f>
        <v>3</v>
      </c>
      <c r="F62" s="36">
        <f>COUNTIF(H:H,"fi*")</f>
        <v>2</v>
      </c>
      <c r="H62" t="s">
        <v>218</v>
      </c>
      <c r="I62" t="s">
        <v>215</v>
      </c>
      <c r="J62" t="s">
        <v>218</v>
      </c>
      <c r="K62" t="s">
        <v>232</v>
      </c>
    </row>
    <row r="63" spans="1:11" x14ac:dyDescent="0.3">
      <c r="A63" s="25" t="s">
        <v>90</v>
      </c>
      <c r="B63" s="7"/>
      <c r="C63" s="37">
        <f>COUNTIF(K:K,"gr*")</f>
        <v>0</v>
      </c>
      <c r="D63" s="37">
        <f>COUNTIF(J:J,"gr*")</f>
        <v>0</v>
      </c>
      <c r="E63" s="37">
        <f>COUNTIF(I:I,"gr*")</f>
        <v>0</v>
      </c>
      <c r="F63" s="36">
        <f>COUNTIF(H:H,"gr*")</f>
        <v>0</v>
      </c>
      <c r="H63" t="s">
        <v>219</v>
      </c>
      <c r="I63" t="s">
        <v>217</v>
      </c>
      <c r="J63" t="s">
        <v>219</v>
      </c>
      <c r="K63" t="s">
        <v>235</v>
      </c>
    </row>
    <row r="64" spans="1:11" x14ac:dyDescent="0.3">
      <c r="A64" s="25" t="s">
        <v>91</v>
      </c>
      <c r="B64" s="7"/>
      <c r="C64" s="37">
        <f>COUNTIF(K:K,"li*")</f>
        <v>3</v>
      </c>
      <c r="D64" s="37">
        <f>COUNTIF(J:J,"li*")</f>
        <v>3</v>
      </c>
      <c r="E64" s="37">
        <f>COUNTIF(I:I,"li*")</f>
        <v>3</v>
      </c>
      <c r="F64" s="36">
        <f>COUNTIF(H:H,"li*")</f>
        <v>3</v>
      </c>
      <c r="H64" t="s">
        <v>220</v>
      </c>
      <c r="I64" t="s">
        <v>796</v>
      </c>
      <c r="J64" t="s">
        <v>220</v>
      </c>
      <c r="K64" t="s">
        <v>237</v>
      </c>
    </row>
    <row r="65" spans="1:11" x14ac:dyDescent="0.3">
      <c r="A65" s="25" t="s">
        <v>92</v>
      </c>
      <c r="B65" s="7"/>
      <c r="C65" s="37">
        <f>COUNTIF(K:K,"lu*")</f>
        <v>2</v>
      </c>
      <c r="D65" s="37">
        <f>COUNTIF(J:J,"lu*")</f>
        <v>10</v>
      </c>
      <c r="E65" s="37">
        <f>COUNTIF(I:I,"lu*")</f>
        <v>1</v>
      </c>
      <c r="F65" s="36">
        <f>COUNTIF(H:H,"lu*")</f>
        <v>2</v>
      </c>
      <c r="H65" t="s">
        <v>221</v>
      </c>
      <c r="I65" t="s">
        <v>218</v>
      </c>
      <c r="J65" t="s">
        <v>806</v>
      </c>
      <c r="K65" t="s">
        <v>240</v>
      </c>
    </row>
    <row r="66" spans="1:11" x14ac:dyDescent="0.3">
      <c r="A66" s="25" t="s">
        <v>93</v>
      </c>
      <c r="B66" s="7"/>
      <c r="C66" s="37">
        <f>COUNTIF(K:K,"ms*")</f>
        <v>0</v>
      </c>
      <c r="D66" s="37">
        <f>COUNTIF(J:J,"ms*")</f>
        <v>1</v>
      </c>
      <c r="E66" s="37">
        <v>2</v>
      </c>
      <c r="F66" s="36">
        <f>COUNTIF(H:H,"ms*")</f>
        <v>0</v>
      </c>
      <c r="H66" t="s">
        <v>222</v>
      </c>
      <c r="I66" t="s">
        <v>601</v>
      </c>
      <c r="J66" t="s">
        <v>605</v>
      </c>
      <c r="K66" t="s">
        <v>243</v>
      </c>
    </row>
    <row r="67" spans="1:11" x14ac:dyDescent="0.3">
      <c r="A67" s="25" t="s">
        <v>94</v>
      </c>
      <c r="B67" s="7"/>
      <c r="C67" s="37">
        <f>COUNTIF(K:K,"pi*")</f>
        <v>5</v>
      </c>
      <c r="D67" s="37">
        <f>COUNTIF(J:J,"pi*")</f>
        <v>7</v>
      </c>
      <c r="E67" s="37">
        <f>COUNTIF(I:I,"pi*")</f>
        <v>6</v>
      </c>
      <c r="F67" s="36">
        <f>COUNTIF(H:H,"pi*")</f>
        <v>5</v>
      </c>
      <c r="H67" t="s">
        <v>223</v>
      </c>
      <c r="I67" t="s">
        <v>602</v>
      </c>
      <c r="J67" t="s">
        <v>224</v>
      </c>
      <c r="K67" t="s">
        <v>246</v>
      </c>
    </row>
    <row r="68" spans="1:11" x14ac:dyDescent="0.3">
      <c r="A68" s="25" t="s">
        <v>95</v>
      </c>
      <c r="B68" s="7"/>
      <c r="C68" s="37">
        <f>COUNTIF(K:K,"pt*")</f>
        <v>0</v>
      </c>
      <c r="D68" s="37">
        <f>COUNTIF(J:J,"pt*")</f>
        <v>0</v>
      </c>
      <c r="E68" s="37">
        <f>COUNTIF(I:I,"pt*")</f>
        <v>0</v>
      </c>
      <c r="F68" s="36">
        <f>COUNTIF(H:H,"pt*")</f>
        <v>0</v>
      </c>
      <c r="H68" t="s">
        <v>224</v>
      </c>
      <c r="I68" t="s">
        <v>603</v>
      </c>
      <c r="J68" t="s">
        <v>225</v>
      </c>
      <c r="K68" t="s">
        <v>249</v>
      </c>
    </row>
    <row r="69" spans="1:11" x14ac:dyDescent="0.3">
      <c r="A69" s="25" t="s">
        <v>96</v>
      </c>
      <c r="B69" s="7"/>
      <c r="C69" s="37">
        <f>COUNTIF(K:K,"po*")</f>
        <v>1</v>
      </c>
      <c r="D69" s="37">
        <f>COUNTIF(J:J,"po*")</f>
        <v>1</v>
      </c>
      <c r="E69" s="37">
        <f>COUNTIF(I:I,"po*")</f>
        <v>1</v>
      </c>
      <c r="F69" s="36">
        <f>COUNTIF(H:H,"po*")</f>
        <v>1</v>
      </c>
      <c r="H69" t="s">
        <v>225</v>
      </c>
      <c r="I69" t="s">
        <v>219</v>
      </c>
      <c r="J69" t="s">
        <v>807</v>
      </c>
      <c r="K69" t="s">
        <v>251</v>
      </c>
    </row>
    <row r="70" spans="1:11" ht="15" thickBot="1" x14ac:dyDescent="0.35">
      <c r="A70" s="26" t="s">
        <v>97</v>
      </c>
      <c r="B70" s="8"/>
      <c r="C70" s="38">
        <f>COUNTIF(K:K,"si*")</f>
        <v>0</v>
      </c>
      <c r="D70" s="38">
        <f>COUNTIF(J:J,"si*")</f>
        <v>0</v>
      </c>
      <c r="E70" s="38">
        <f>COUNTIF(I:I,"si*")</f>
        <v>0</v>
      </c>
      <c r="F70" s="39">
        <f>COUNTIF(H:H,"si*")</f>
        <v>0</v>
      </c>
      <c r="H70" t="s">
        <v>226</v>
      </c>
      <c r="I70" t="s">
        <v>604</v>
      </c>
      <c r="J70" t="s">
        <v>226</v>
      </c>
      <c r="K70" t="s">
        <v>252</v>
      </c>
    </row>
    <row r="71" spans="1:11" ht="17.399999999999999" x14ac:dyDescent="0.35">
      <c r="A71" s="9" t="s">
        <v>98</v>
      </c>
      <c r="B71" s="10">
        <f>SUM(C71:F71)</f>
        <v>55</v>
      </c>
      <c r="C71" s="42">
        <f t="shared" ref="C71:E71" si="12">SUM(C72:C76)</f>
        <v>17</v>
      </c>
      <c r="D71" s="42">
        <f t="shared" si="12"/>
        <v>13</v>
      </c>
      <c r="E71" s="42">
        <f t="shared" si="12"/>
        <v>13</v>
      </c>
      <c r="F71" s="35">
        <f>SUM(F72:F76)</f>
        <v>12</v>
      </c>
      <c r="H71" t="s">
        <v>227</v>
      </c>
      <c r="I71" t="s">
        <v>605</v>
      </c>
      <c r="J71" t="s">
        <v>607</v>
      </c>
      <c r="K71" t="s">
        <v>253</v>
      </c>
    </row>
    <row r="72" spans="1:11" x14ac:dyDescent="0.3">
      <c r="A72" s="25" t="s">
        <v>99</v>
      </c>
      <c r="B72" s="7"/>
      <c r="C72" s="37">
        <f>COUNTIF(K:K,"an*")</f>
        <v>4</v>
      </c>
      <c r="D72" s="37">
        <f>COUNTIF(J:J,"an*")</f>
        <v>2</v>
      </c>
      <c r="E72" s="37">
        <f>COUNTIF(I:I,"an*")</f>
        <v>2</v>
      </c>
      <c r="F72" s="36">
        <f>COUNTIF(H:H,"an*")</f>
        <v>1</v>
      </c>
      <c r="H72" t="s">
        <v>228</v>
      </c>
      <c r="I72" t="s">
        <v>223</v>
      </c>
      <c r="J72" t="s">
        <v>808</v>
      </c>
      <c r="K72" t="s">
        <v>254</v>
      </c>
    </row>
    <row r="73" spans="1:11" x14ac:dyDescent="0.3">
      <c r="A73" s="25" t="s">
        <v>100</v>
      </c>
      <c r="B73" s="7"/>
      <c r="C73" s="37">
        <f>COUNTIF(K:K,"ap*")</f>
        <v>2</v>
      </c>
      <c r="D73" s="37">
        <f>COUNTIF(J:J,"ap*")</f>
        <v>1</v>
      </c>
      <c r="E73" s="37">
        <f>COUNTIF(I:I,"ap*")</f>
        <v>2</v>
      </c>
      <c r="F73" s="36">
        <f>COUNTIF(H:H,"ap*")</f>
        <v>2</v>
      </c>
      <c r="H73" t="s">
        <v>229</v>
      </c>
      <c r="I73" t="s">
        <v>224</v>
      </c>
      <c r="J73" t="s">
        <v>227</v>
      </c>
      <c r="K73" t="s">
        <v>255</v>
      </c>
    </row>
    <row r="74" spans="1:11" x14ac:dyDescent="0.3">
      <c r="A74" s="25" t="s">
        <v>101</v>
      </c>
      <c r="B74" s="7"/>
      <c r="C74" s="37">
        <f>COUNTIF(K:K,"fm*")</f>
        <v>6</v>
      </c>
      <c r="D74" s="37">
        <f>COUNTIF(J:J,"fm*")</f>
        <v>6</v>
      </c>
      <c r="E74" s="37">
        <f>COUNTIF(I:I,"fm*")</f>
        <v>5</v>
      </c>
      <c r="F74" s="36">
        <f>COUNTIF(H:H,"fm*")</f>
        <v>5</v>
      </c>
      <c r="H74" t="s">
        <v>230</v>
      </c>
      <c r="I74" t="s">
        <v>225</v>
      </c>
      <c r="J74" t="s">
        <v>228</v>
      </c>
      <c r="K74" t="s">
        <v>256</v>
      </c>
    </row>
    <row r="75" spans="1:11" x14ac:dyDescent="0.3">
      <c r="A75" s="25" t="s">
        <v>102</v>
      </c>
      <c r="B75" s="7"/>
      <c r="C75" s="37">
        <f>COUNTIF(K:K,"mc*")</f>
        <v>1</v>
      </c>
      <c r="D75" s="37">
        <f>COUNTIF(J:J,"mc*")</f>
        <v>0</v>
      </c>
      <c r="E75" s="37">
        <f>COUNTIF(I:I,"mc*")</f>
        <v>0</v>
      </c>
      <c r="F75" s="36">
        <f>COUNTIF(H:H,"mc*")</f>
        <v>0</v>
      </c>
      <c r="H75" t="s">
        <v>231</v>
      </c>
      <c r="I75" t="s">
        <v>226</v>
      </c>
      <c r="J75" t="s">
        <v>229</v>
      </c>
      <c r="K75" t="s">
        <v>257</v>
      </c>
    </row>
    <row r="76" spans="1:11" ht="15" thickBot="1" x14ac:dyDescent="0.35">
      <c r="A76" s="26" t="s">
        <v>103</v>
      </c>
      <c r="B76" s="8"/>
      <c r="C76" s="38">
        <f>COUNTIF(K:K,"pu*")</f>
        <v>4</v>
      </c>
      <c r="D76" s="38">
        <f>COUNTIF(J:J,"pu*")</f>
        <v>4</v>
      </c>
      <c r="E76" s="38">
        <f>COUNTIF(I:I,"pu*")</f>
        <v>4</v>
      </c>
      <c r="F76" s="39">
        <f>COUNTIF(H:H,"pu*")</f>
        <v>4</v>
      </c>
      <c r="H76" t="s">
        <v>232</v>
      </c>
      <c r="I76" t="s">
        <v>606</v>
      </c>
      <c r="J76" t="s">
        <v>255</v>
      </c>
      <c r="K76" t="s">
        <v>258</v>
      </c>
    </row>
    <row r="77" spans="1:11" ht="17.399999999999999" x14ac:dyDescent="0.35">
      <c r="A77" s="9" t="s">
        <v>104</v>
      </c>
      <c r="B77" s="10">
        <f>SUM(C77:F77)</f>
        <v>6</v>
      </c>
      <c r="C77" s="42">
        <f t="shared" ref="C77:E77" si="13">SUM(C78:C79)</f>
        <v>1</v>
      </c>
      <c r="D77" s="42">
        <f t="shared" si="13"/>
        <v>1</v>
      </c>
      <c r="E77" s="42">
        <f t="shared" si="13"/>
        <v>3</v>
      </c>
      <c r="F77" s="35">
        <f>SUM(F78:F79)</f>
        <v>1</v>
      </c>
      <c r="H77" t="s">
        <v>233</v>
      </c>
      <c r="I77" t="s">
        <v>607</v>
      </c>
      <c r="J77" t="s">
        <v>260</v>
      </c>
      <c r="K77" t="s">
        <v>259</v>
      </c>
    </row>
    <row r="78" spans="1:11" x14ac:dyDescent="0.3">
      <c r="A78" s="25" t="s">
        <v>105</v>
      </c>
      <c r="B78" s="7"/>
      <c r="C78" s="37">
        <f>COUNTIF(K:K,"pg*")</f>
        <v>1</v>
      </c>
      <c r="D78" s="37">
        <f>COUNTIF(J:J,"pg*")</f>
        <v>1</v>
      </c>
      <c r="E78" s="37">
        <f>COUNTIF(I:I,"pg*")</f>
        <v>2</v>
      </c>
      <c r="F78" s="36">
        <f>COUNTIF(H:H,"pg*")</f>
        <v>1</v>
      </c>
      <c r="H78" t="s">
        <v>234</v>
      </c>
      <c r="I78" t="s">
        <v>608</v>
      </c>
      <c r="J78" t="s">
        <v>261</v>
      </c>
      <c r="K78" t="s">
        <v>260</v>
      </c>
    </row>
    <row r="79" spans="1:11" ht="15" thickBot="1" x14ac:dyDescent="0.35">
      <c r="A79" s="26" t="s">
        <v>106</v>
      </c>
      <c r="B79" s="8"/>
      <c r="C79" s="38">
        <f>COUNTIF(K:K,"tr*")</f>
        <v>0</v>
      </c>
      <c r="D79" s="38">
        <f>COUNTIF(J:J,"tr*")</f>
        <v>0</v>
      </c>
      <c r="E79" s="38">
        <f>COUNTIF(I:I,"tr*")</f>
        <v>1</v>
      </c>
      <c r="F79" s="39">
        <f>COUNTIF(H:H,"tr*")</f>
        <v>0</v>
      </c>
      <c r="H79" t="s">
        <v>235</v>
      </c>
      <c r="I79" t="s">
        <v>609</v>
      </c>
      <c r="J79" t="s">
        <v>809</v>
      </c>
      <c r="K79" t="s">
        <v>261</v>
      </c>
    </row>
    <row r="80" spans="1:11" ht="17.399999999999999" x14ac:dyDescent="0.35">
      <c r="A80" s="9" t="s">
        <v>107</v>
      </c>
      <c r="B80" s="10">
        <f>SUM(C80:F80)</f>
        <v>150</v>
      </c>
      <c r="C80" s="42">
        <f t="shared" ref="C80:E80" si="14">SUM(C81:C86)</f>
        <v>34</v>
      </c>
      <c r="D80" s="42">
        <f t="shared" si="14"/>
        <v>49</v>
      </c>
      <c r="E80" s="42">
        <f t="shared" si="14"/>
        <v>24</v>
      </c>
      <c r="F80" s="35">
        <f>SUM(F81:F86)</f>
        <v>43</v>
      </c>
      <c r="H80" t="s">
        <v>236</v>
      </c>
      <c r="I80" t="s">
        <v>610</v>
      </c>
      <c r="J80" t="s">
        <v>615</v>
      </c>
      <c r="K80" t="s">
        <v>262</v>
      </c>
    </row>
    <row r="81" spans="1:11" x14ac:dyDescent="0.3">
      <c r="A81" s="25" t="s">
        <v>108</v>
      </c>
      <c r="B81" s="7"/>
      <c r="C81" s="37">
        <f>COUNTIF(K:K,"fr*")</f>
        <v>0</v>
      </c>
      <c r="D81" s="37">
        <f>COUNTIF(J:J,"fr*")</f>
        <v>0</v>
      </c>
      <c r="E81" s="37">
        <f>COUNTIF(I:I,"fr*")</f>
        <v>0</v>
      </c>
      <c r="F81" s="36">
        <f>COUNTIF(H:H,"fr*")</f>
        <v>0</v>
      </c>
      <c r="H81" t="s">
        <v>237</v>
      </c>
      <c r="I81" t="s">
        <v>611</v>
      </c>
      <c r="J81" t="s">
        <v>277</v>
      </c>
      <c r="K81" t="s">
        <v>264</v>
      </c>
    </row>
    <row r="82" spans="1:11" x14ac:dyDescent="0.3">
      <c r="A82" s="25" t="s">
        <v>109</v>
      </c>
      <c r="B82" s="7"/>
      <c r="C82" s="37">
        <f>COUNTIF(K:K,"lt*")</f>
        <v>1</v>
      </c>
      <c r="D82" s="37">
        <f>COUNTIF(J:J,"lt*")</f>
        <v>3</v>
      </c>
      <c r="E82" s="37">
        <f>COUNTIF(I:I,"lt*")</f>
        <v>1</v>
      </c>
      <c r="F82" s="36">
        <f>COUNTIF(H:H,"lt*")</f>
        <v>2</v>
      </c>
      <c r="H82" t="s">
        <v>238</v>
      </c>
      <c r="I82" t="s">
        <v>612</v>
      </c>
      <c r="J82" t="s">
        <v>810</v>
      </c>
      <c r="K82" t="s">
        <v>265</v>
      </c>
    </row>
    <row r="83" spans="1:11" x14ac:dyDescent="0.3">
      <c r="A83" s="25" t="s">
        <v>110</v>
      </c>
      <c r="B83" s="7"/>
      <c r="C83" s="37">
        <f>COUNTIF(K:K,"ri*")</f>
        <v>4</v>
      </c>
      <c r="D83" s="37">
        <f>COUNTIF(J:J,"ri*")</f>
        <v>5</v>
      </c>
      <c r="E83" s="37">
        <f>COUNTIF(I:I,"ri*")</f>
        <v>4</v>
      </c>
      <c r="F83" s="36">
        <f>COUNTIF(H:H,"ri*")</f>
        <v>4</v>
      </c>
      <c r="H83" t="s">
        <v>239</v>
      </c>
      <c r="I83" t="s">
        <v>613</v>
      </c>
      <c r="J83" t="s">
        <v>278</v>
      </c>
      <c r="K83" t="s">
        <v>266</v>
      </c>
    </row>
    <row r="84" spans="1:11" x14ac:dyDescent="0.3">
      <c r="A84" s="25" t="s">
        <v>586</v>
      </c>
      <c r="B84" s="7"/>
      <c r="C84" s="37">
        <f>COUNTIF(K:K,"rs*")</f>
        <v>12</v>
      </c>
      <c r="D84" s="37">
        <f>COUNTIF(J:J,"rs*")</f>
        <v>22</v>
      </c>
      <c r="E84" s="37">
        <f>COUNTIF(I:I,"rs*")</f>
        <v>1</v>
      </c>
      <c r="F84" s="36">
        <f>COUNTIF(H:H,"rs*")</f>
        <v>12</v>
      </c>
      <c r="H84" t="s">
        <v>240</v>
      </c>
      <c r="I84" t="s">
        <v>232</v>
      </c>
      <c r="J84" t="s">
        <v>279</v>
      </c>
      <c r="K84" t="s">
        <v>267</v>
      </c>
    </row>
    <row r="85" spans="1:11" x14ac:dyDescent="0.3">
      <c r="A85" s="25" t="s">
        <v>111</v>
      </c>
      <c r="B85" s="7"/>
      <c r="C85" s="37">
        <f>COUNTIF(K:K,"rm*")</f>
        <v>16</v>
      </c>
      <c r="D85" s="37">
        <f>COUNTIF(J:J,"rm*")</f>
        <v>18</v>
      </c>
      <c r="E85" s="37">
        <f>COUNTIF(I:I,"rm*")</f>
        <v>17</v>
      </c>
      <c r="F85" s="36">
        <f>COUNTIF(H:H,"rm*")</f>
        <v>24</v>
      </c>
      <c r="H85" t="s">
        <v>241</v>
      </c>
      <c r="I85" t="s">
        <v>235</v>
      </c>
      <c r="J85" t="s">
        <v>280</v>
      </c>
      <c r="K85" t="s">
        <v>275</v>
      </c>
    </row>
    <row r="86" spans="1:11" ht="15" thickBot="1" x14ac:dyDescent="0.35">
      <c r="A86" s="26" t="s">
        <v>112</v>
      </c>
      <c r="B86" s="8"/>
      <c r="C86" s="38">
        <f>COUNTIF(K:K,"vt*")</f>
        <v>1</v>
      </c>
      <c r="D86" s="38">
        <f>COUNTIF(J:J,"vt*")</f>
        <v>1</v>
      </c>
      <c r="E86" s="38">
        <f>COUNTIF(I:I,"vt*")</f>
        <v>1</v>
      </c>
      <c r="F86" s="39">
        <f>COUNTIF(H:H,"vt*")</f>
        <v>1</v>
      </c>
      <c r="H86" t="s">
        <v>242</v>
      </c>
      <c r="I86" t="s">
        <v>237</v>
      </c>
      <c r="J86" t="s">
        <v>281</v>
      </c>
      <c r="K86" t="s">
        <v>276</v>
      </c>
    </row>
    <row r="87" spans="1:11" ht="17.399999999999999" x14ac:dyDescent="0.35">
      <c r="A87" s="9" t="s">
        <v>113</v>
      </c>
      <c r="B87" s="10">
        <f>SUM(C87:F87)</f>
        <v>99</v>
      </c>
      <c r="C87" s="42">
        <f t="shared" ref="C87:E87" si="15">SUM(C88:C91)</f>
        <v>11</v>
      </c>
      <c r="D87" s="42">
        <f t="shared" si="15"/>
        <v>38</v>
      </c>
      <c r="E87" s="42">
        <f t="shared" si="15"/>
        <v>37</v>
      </c>
      <c r="F87" s="35">
        <f>SUM(F88:F91)</f>
        <v>13</v>
      </c>
      <c r="H87" t="s">
        <v>243</v>
      </c>
      <c r="I87" t="s">
        <v>240</v>
      </c>
      <c r="J87" t="s">
        <v>811</v>
      </c>
      <c r="K87" t="s">
        <v>615</v>
      </c>
    </row>
    <row r="88" spans="1:11" x14ac:dyDescent="0.3">
      <c r="A88" s="25" t="s">
        <v>114</v>
      </c>
      <c r="B88" s="7"/>
      <c r="C88" s="37">
        <f>COUNTIF(K:K,"ch*")</f>
        <v>2</v>
      </c>
      <c r="D88" s="37">
        <f>COUNTIF(J:J,"ch*")</f>
        <v>12</v>
      </c>
      <c r="E88" s="37">
        <f>COUNTIF(I:I,"ch*")</f>
        <v>12</v>
      </c>
      <c r="F88" s="36">
        <f>COUNTIF(H:H,"ch*")</f>
        <v>4</v>
      </c>
      <c r="H88" t="s">
        <v>244</v>
      </c>
      <c r="I88" t="s">
        <v>614</v>
      </c>
      <c r="J88" t="s">
        <v>619</v>
      </c>
      <c r="K88" t="s">
        <v>277</v>
      </c>
    </row>
    <row r="89" spans="1:11" x14ac:dyDescent="0.3">
      <c r="A89" s="25" t="s">
        <v>115</v>
      </c>
      <c r="B89" s="7"/>
      <c r="C89" s="37">
        <f>COUNTIF(K:K,"aq*")</f>
        <v>1</v>
      </c>
      <c r="D89" s="37">
        <f>COUNTIF(J:J,"aq*")</f>
        <v>7</v>
      </c>
      <c r="E89" s="37">
        <f>COUNTIF(I:I,"aq*")</f>
        <v>7</v>
      </c>
      <c r="F89" s="36">
        <f>COUNTIF(H:H,"aq*")</f>
        <v>1</v>
      </c>
      <c r="H89" t="s">
        <v>245</v>
      </c>
      <c r="I89" t="s">
        <v>246</v>
      </c>
      <c r="J89" t="s">
        <v>620</v>
      </c>
      <c r="K89" t="s">
        <v>810</v>
      </c>
    </row>
    <row r="90" spans="1:11" x14ac:dyDescent="0.3">
      <c r="A90" s="25" t="s">
        <v>116</v>
      </c>
      <c r="B90" s="7"/>
      <c r="C90" s="37">
        <f>COUNTIF(K:K,"pe*")</f>
        <v>6</v>
      </c>
      <c r="D90" s="37">
        <f>COUNTIF(J:J,"pe*")</f>
        <v>16</v>
      </c>
      <c r="E90" s="37">
        <f>COUNTIF(I:I,"pe*")</f>
        <v>14</v>
      </c>
      <c r="F90" s="36">
        <f>COUNTIF(H:H,"pe*")</f>
        <v>6</v>
      </c>
      <c r="H90" t="s">
        <v>246</v>
      </c>
      <c r="I90" t="s">
        <v>251</v>
      </c>
      <c r="J90" t="s">
        <v>283</v>
      </c>
      <c r="K90" t="s">
        <v>279</v>
      </c>
    </row>
    <row r="91" spans="1:11" ht="15" thickBot="1" x14ac:dyDescent="0.35">
      <c r="A91" s="26" t="s">
        <v>117</v>
      </c>
      <c r="B91" s="8"/>
      <c r="C91" s="38">
        <f>COUNTIF(K:K,"te*")</f>
        <v>2</v>
      </c>
      <c r="D91" s="38">
        <f>COUNTIF(J:J,"te*")</f>
        <v>3</v>
      </c>
      <c r="E91" s="38">
        <f>COUNTIF(I:I,"te*")</f>
        <v>4</v>
      </c>
      <c r="F91" s="39">
        <f>COUNTIF(H:H,"te*")</f>
        <v>2</v>
      </c>
      <c r="H91" t="s">
        <v>247</v>
      </c>
      <c r="I91" t="s">
        <v>252</v>
      </c>
      <c r="J91" t="s">
        <v>621</v>
      </c>
      <c r="K91" t="s">
        <v>618</v>
      </c>
    </row>
    <row r="92" spans="1:11" ht="17.399999999999999" x14ac:dyDescent="0.35">
      <c r="A92" s="9" t="s">
        <v>118</v>
      </c>
      <c r="B92" s="10">
        <f>SUM(C92:F92)</f>
        <v>30</v>
      </c>
      <c r="C92" s="42">
        <f t="shared" ref="C92:E92" si="16">SUM(C93:C94)</f>
        <v>7</v>
      </c>
      <c r="D92" s="42">
        <f t="shared" si="16"/>
        <v>8</v>
      </c>
      <c r="E92" s="42">
        <f t="shared" si="16"/>
        <v>10</v>
      </c>
      <c r="F92" s="35">
        <f>SUM(F93:F94)</f>
        <v>5</v>
      </c>
      <c r="H92" t="s">
        <v>248</v>
      </c>
      <c r="I92" t="s">
        <v>254</v>
      </c>
      <c r="J92" t="s">
        <v>622</v>
      </c>
      <c r="K92" t="s">
        <v>281</v>
      </c>
    </row>
    <row r="93" spans="1:11" x14ac:dyDescent="0.3">
      <c r="A93" s="25" t="s">
        <v>119</v>
      </c>
      <c r="B93" s="7"/>
      <c r="C93" s="37">
        <f>COUNTIF(K:K,"cb*")</f>
        <v>6</v>
      </c>
      <c r="D93" s="37">
        <f>COUNTIF(J:J,"cb*")</f>
        <v>7</v>
      </c>
      <c r="E93" s="37">
        <f>COUNTIF(I:I,"cb*")</f>
        <v>8</v>
      </c>
      <c r="F93" s="36">
        <f>COUNTIF(H:H,"cb*")</f>
        <v>5</v>
      </c>
      <c r="H93" t="s">
        <v>249</v>
      </c>
      <c r="I93" t="s">
        <v>255</v>
      </c>
      <c r="J93" t="s">
        <v>284</v>
      </c>
      <c r="K93" t="s">
        <v>282</v>
      </c>
    </row>
    <row r="94" spans="1:11" ht="15" thickBot="1" x14ac:dyDescent="0.35">
      <c r="A94" s="26" t="s">
        <v>120</v>
      </c>
      <c r="B94" s="8"/>
      <c r="C94" s="38">
        <f>COUNTIF(K:K,"is*")</f>
        <v>1</v>
      </c>
      <c r="D94" s="38">
        <f>COUNTIF(J:J,"is*")</f>
        <v>1</v>
      </c>
      <c r="E94" s="38">
        <f>COUNTIF(I:I,"is*")</f>
        <v>2</v>
      </c>
      <c r="F94" s="39">
        <f>COUNTIF(H:H,"is*")</f>
        <v>0</v>
      </c>
      <c r="H94" t="s">
        <v>250</v>
      </c>
      <c r="I94" t="s">
        <v>258</v>
      </c>
      <c r="J94" t="s">
        <v>623</v>
      </c>
      <c r="K94" t="s">
        <v>283</v>
      </c>
    </row>
    <row r="95" spans="1:11" ht="17.399999999999999" x14ac:dyDescent="0.35">
      <c r="A95" s="9" t="s">
        <v>121</v>
      </c>
      <c r="B95" s="10">
        <f>SUM(C95:F95)</f>
        <v>55</v>
      </c>
      <c r="C95" s="42">
        <f t="shared" ref="C95:E95" si="17">SUM(C96:C100)</f>
        <v>14</v>
      </c>
      <c r="D95" s="42">
        <f t="shared" si="17"/>
        <v>13</v>
      </c>
      <c r="E95" s="42">
        <f t="shared" si="17"/>
        <v>14</v>
      </c>
      <c r="F95" s="35">
        <f>SUM(F96:F100)</f>
        <v>14</v>
      </c>
      <c r="H95" t="s">
        <v>251</v>
      </c>
      <c r="I95" t="s">
        <v>260</v>
      </c>
      <c r="J95" t="s">
        <v>285</v>
      </c>
      <c r="K95" t="s">
        <v>285</v>
      </c>
    </row>
    <row r="96" spans="1:11" x14ac:dyDescent="0.3">
      <c r="A96" s="25" t="s">
        <v>122</v>
      </c>
      <c r="B96" s="7"/>
      <c r="C96" s="37">
        <f>COUNTIF(K:K,"av*")</f>
        <v>2</v>
      </c>
      <c r="D96" s="37">
        <f>COUNTIF(J:J,"av*")</f>
        <v>2</v>
      </c>
      <c r="E96" s="37">
        <f>COUNTIF(I:I,"av*")</f>
        <v>2</v>
      </c>
      <c r="F96" s="36">
        <f>COUNTIF(H:H,"av*")</f>
        <v>2</v>
      </c>
      <c r="H96" t="s">
        <v>252</v>
      </c>
      <c r="I96" t="s">
        <v>261</v>
      </c>
      <c r="J96" t="s">
        <v>624</v>
      </c>
      <c r="K96" t="s">
        <v>917</v>
      </c>
    </row>
    <row r="97" spans="1:11" x14ac:dyDescent="0.3">
      <c r="A97" s="25" t="s">
        <v>123</v>
      </c>
      <c r="B97" s="7"/>
      <c r="C97" s="37">
        <f>COUNTIF(K:K,"bn*")</f>
        <v>0</v>
      </c>
      <c r="D97" s="37">
        <f>COUNTIF(J:J,"bn*")</f>
        <v>0</v>
      </c>
      <c r="E97" s="37">
        <f>COUNTIF(I:I,"bn*")</f>
        <v>0</v>
      </c>
      <c r="F97" s="36">
        <f>COUNTIF(H:H,"bn*")</f>
        <v>0</v>
      </c>
      <c r="H97" t="s">
        <v>253</v>
      </c>
      <c r="I97" t="s">
        <v>264</v>
      </c>
      <c r="J97" t="s">
        <v>625</v>
      </c>
      <c r="K97" t="s">
        <v>918</v>
      </c>
    </row>
    <row r="98" spans="1:11" x14ac:dyDescent="0.3">
      <c r="A98" s="25" t="s">
        <v>124</v>
      </c>
      <c r="B98" s="7"/>
      <c r="C98" s="37">
        <f>COUNTIF(K:K,"ce*")</f>
        <v>1</v>
      </c>
      <c r="D98" s="37">
        <f>COUNTIF(J:J,"ce*")</f>
        <v>0</v>
      </c>
      <c r="E98" s="37">
        <f>COUNTIF(I:I,"ce*")</f>
        <v>0</v>
      </c>
      <c r="F98" s="36">
        <f>COUNTIF(H:H,"ce*")</f>
        <v>1</v>
      </c>
      <c r="H98" t="s">
        <v>254</v>
      </c>
      <c r="I98" t="s">
        <v>265</v>
      </c>
      <c r="J98" t="s">
        <v>812</v>
      </c>
      <c r="K98" t="s">
        <v>291</v>
      </c>
    </row>
    <row r="99" spans="1:11" x14ac:dyDescent="0.3">
      <c r="A99" s="25" t="s">
        <v>125</v>
      </c>
      <c r="B99" s="7"/>
      <c r="C99" s="37">
        <f>COUNTIF(K:K,"na*")</f>
        <v>6</v>
      </c>
      <c r="D99" s="37">
        <f>COUNTIF(J:J,"na*")</f>
        <v>6</v>
      </c>
      <c r="E99" s="37">
        <f>COUNTIF(I:I,"na*")</f>
        <v>6</v>
      </c>
      <c r="F99" s="36">
        <f>COUNTIF(H:H,"na*")</f>
        <v>5</v>
      </c>
      <c r="H99" t="s">
        <v>255</v>
      </c>
      <c r="I99" t="s">
        <v>266</v>
      </c>
      <c r="J99" t="s">
        <v>287</v>
      </c>
      <c r="K99" t="s">
        <v>293</v>
      </c>
    </row>
    <row r="100" spans="1:11" ht="15" thickBot="1" x14ac:dyDescent="0.35">
      <c r="A100" s="26" t="s">
        <v>126</v>
      </c>
      <c r="B100" s="8"/>
      <c r="C100" s="38">
        <f>COUNTIF(K:K,"sa*")</f>
        <v>5</v>
      </c>
      <c r="D100" s="38">
        <f>COUNTIF(J:J,"sa*")</f>
        <v>5</v>
      </c>
      <c r="E100" s="38">
        <f>COUNTIF(I:I,"sa*")</f>
        <v>6</v>
      </c>
      <c r="F100" s="39">
        <f>COUNTIF(H:H,"sa*")</f>
        <v>6</v>
      </c>
      <c r="H100" t="s">
        <v>256</v>
      </c>
      <c r="I100" t="s">
        <v>276</v>
      </c>
      <c r="J100" t="s">
        <v>288</v>
      </c>
      <c r="K100" t="s">
        <v>294</v>
      </c>
    </row>
    <row r="101" spans="1:11" ht="17.399999999999999" x14ac:dyDescent="0.35">
      <c r="A101" s="9" t="s">
        <v>127</v>
      </c>
      <c r="B101" s="10">
        <f>SUM(C101:F101)</f>
        <v>259</v>
      </c>
      <c r="C101" s="42">
        <f t="shared" ref="C101:E101" si="18">SUM(C102:C106)</f>
        <v>59</v>
      </c>
      <c r="D101" s="42">
        <f t="shared" si="18"/>
        <v>65</v>
      </c>
      <c r="E101" s="42">
        <f t="shared" si="18"/>
        <v>67</v>
      </c>
      <c r="F101" s="35">
        <f>SUM(F102:F106)</f>
        <v>68</v>
      </c>
      <c r="H101" t="s">
        <v>257</v>
      </c>
      <c r="I101" t="s">
        <v>615</v>
      </c>
      <c r="J101" t="s">
        <v>290</v>
      </c>
      <c r="K101" t="s">
        <v>629</v>
      </c>
    </row>
    <row r="102" spans="1:11" x14ac:dyDescent="0.3">
      <c r="A102" s="25" t="s">
        <v>128</v>
      </c>
      <c r="B102" s="7"/>
      <c r="C102" s="37">
        <f>COUNTIF(K:K,"ba*")</f>
        <v>38</v>
      </c>
      <c r="D102" s="37">
        <f>COUNTIF(J:J,"ba*")</f>
        <v>38</v>
      </c>
      <c r="E102" s="37">
        <f>COUNTIF(I:I,"ba*")</f>
        <v>39</v>
      </c>
      <c r="F102" s="36">
        <f>COUNTIF(H:H,"ba*")</f>
        <v>39</v>
      </c>
      <c r="H102" t="s">
        <v>258</v>
      </c>
      <c r="I102" t="s">
        <v>277</v>
      </c>
      <c r="J102" t="s">
        <v>291</v>
      </c>
      <c r="K102" t="s">
        <v>631</v>
      </c>
    </row>
    <row r="103" spans="1:11" x14ac:dyDescent="0.3">
      <c r="A103" s="25" t="s">
        <v>129</v>
      </c>
      <c r="B103" s="7"/>
      <c r="C103" s="37">
        <f>COUNTIF(K:K,"br*")</f>
        <v>2</v>
      </c>
      <c r="D103" s="37">
        <f>COUNTIF(J:J,"br*")</f>
        <v>2</v>
      </c>
      <c r="E103" s="37">
        <f>COUNTIF(I:I,"br*")</f>
        <v>3</v>
      </c>
      <c r="F103" s="36">
        <f>COUNTIF(H:H,"br*")</f>
        <v>3</v>
      </c>
      <c r="H103" t="s">
        <v>259</v>
      </c>
      <c r="I103" t="s">
        <v>616</v>
      </c>
      <c r="J103" t="s">
        <v>292</v>
      </c>
      <c r="K103" t="s">
        <v>632</v>
      </c>
    </row>
    <row r="104" spans="1:11" x14ac:dyDescent="0.3">
      <c r="A104" s="25" t="s">
        <v>130</v>
      </c>
      <c r="B104" s="7"/>
      <c r="C104" s="37">
        <f>COUNTIF(K:K,"fg*")</f>
        <v>5</v>
      </c>
      <c r="D104" s="37">
        <f>COUNTIF(J:J,"fg*")</f>
        <v>6</v>
      </c>
      <c r="E104" s="37">
        <f>COUNTIF(I:I,"fg*")</f>
        <v>6</v>
      </c>
      <c r="F104" s="36">
        <f>COUNTIF(H:H,"fg*")</f>
        <v>6</v>
      </c>
      <c r="H104" t="s">
        <v>260</v>
      </c>
      <c r="I104" t="s">
        <v>278</v>
      </c>
      <c r="J104" t="s">
        <v>293</v>
      </c>
      <c r="K104" t="s">
        <v>633</v>
      </c>
    </row>
    <row r="105" spans="1:11" x14ac:dyDescent="0.3">
      <c r="A105" s="25" t="s">
        <v>131</v>
      </c>
      <c r="B105" s="7"/>
      <c r="C105" s="37">
        <f>COUNTIF(K:K,"le*")</f>
        <v>1</v>
      </c>
      <c r="D105" s="37">
        <f>COUNTIF(J:J,"le*")</f>
        <v>3</v>
      </c>
      <c r="E105" s="37">
        <f>COUNTIF(I:I,"le*")</f>
        <v>3</v>
      </c>
      <c r="F105" s="36">
        <f>COUNTIF(H:H,"le*")</f>
        <v>4</v>
      </c>
      <c r="H105" t="s">
        <v>261</v>
      </c>
      <c r="I105" t="s">
        <v>279</v>
      </c>
      <c r="J105" t="s">
        <v>294</v>
      </c>
      <c r="K105" t="s">
        <v>919</v>
      </c>
    </row>
    <row r="106" spans="1:11" ht="15" thickBot="1" x14ac:dyDescent="0.35">
      <c r="A106" s="26" t="s">
        <v>132</v>
      </c>
      <c r="B106" s="8"/>
      <c r="C106" s="38">
        <f>COUNTIF(K:K,"ta*")</f>
        <v>13</v>
      </c>
      <c r="D106" s="38">
        <f>COUNTIF(J:J,"ta*")</f>
        <v>16</v>
      </c>
      <c r="E106" s="38">
        <f>COUNTIF(I:I,"ta*")</f>
        <v>16</v>
      </c>
      <c r="F106" s="39">
        <f>COUNTIF(H:H,"ta*")</f>
        <v>16</v>
      </c>
      <c r="H106" t="s">
        <v>262</v>
      </c>
      <c r="I106" t="s">
        <v>617</v>
      </c>
      <c r="J106" t="s">
        <v>295</v>
      </c>
      <c r="K106" t="s">
        <v>920</v>
      </c>
    </row>
    <row r="107" spans="1:11" ht="17.399999999999999" x14ac:dyDescent="0.35">
      <c r="A107" s="9" t="s">
        <v>133</v>
      </c>
      <c r="B107" s="10">
        <f>SUM(C107:F107)</f>
        <v>30</v>
      </c>
      <c r="C107" s="42">
        <f t="shared" ref="C107:E107" si="19">SUM(C108:C109)</f>
        <v>7</v>
      </c>
      <c r="D107" s="42">
        <f t="shared" si="19"/>
        <v>7</v>
      </c>
      <c r="E107" s="42">
        <f t="shared" si="19"/>
        <v>8</v>
      </c>
      <c r="F107" s="35">
        <f>SUM(F108:F109)</f>
        <v>8</v>
      </c>
      <c r="H107" t="s">
        <v>263</v>
      </c>
      <c r="I107" t="s">
        <v>618</v>
      </c>
      <c r="J107" t="s">
        <v>813</v>
      </c>
      <c r="K107" t="s">
        <v>921</v>
      </c>
    </row>
    <row r="108" spans="1:11" x14ac:dyDescent="0.3">
      <c r="A108" s="25" t="s">
        <v>134</v>
      </c>
      <c r="B108" s="7"/>
      <c r="C108" s="37">
        <f>COUNTIF(K:K,"mt*")</f>
        <v>6</v>
      </c>
      <c r="D108" s="37">
        <f>COUNTIF(J:J,"mt*")</f>
        <v>6</v>
      </c>
      <c r="E108" s="37">
        <f>COUNTIF(I:I,"mt*")</f>
        <v>7</v>
      </c>
      <c r="F108" s="36">
        <f>COUNTIF(H:H,"mt*")</f>
        <v>7</v>
      </c>
      <c r="H108" t="s">
        <v>264</v>
      </c>
      <c r="I108" t="s">
        <v>281</v>
      </c>
      <c r="J108" t="s">
        <v>296</v>
      </c>
      <c r="K108" t="s">
        <v>922</v>
      </c>
    </row>
    <row r="109" spans="1:11" ht="15" thickBot="1" x14ac:dyDescent="0.35">
      <c r="A109" s="26" t="s">
        <v>135</v>
      </c>
      <c r="B109" s="8"/>
      <c r="C109" s="38">
        <f>COUNTIF(K:K,"pz*")</f>
        <v>1</v>
      </c>
      <c r="D109" s="38">
        <f>COUNTIF(J:J,"pz*")</f>
        <v>1</v>
      </c>
      <c r="E109" s="38">
        <f>COUNTIF(I:I,"pz*")</f>
        <v>1</v>
      </c>
      <c r="F109" s="39">
        <f>COUNTIF(H:H,"pz*")</f>
        <v>1</v>
      </c>
      <c r="H109" t="s">
        <v>265</v>
      </c>
      <c r="I109" t="s">
        <v>619</v>
      </c>
      <c r="J109" t="s">
        <v>297</v>
      </c>
      <c r="K109" t="s">
        <v>295</v>
      </c>
    </row>
    <row r="110" spans="1:11" ht="17.399999999999999" x14ac:dyDescent="0.35">
      <c r="A110" s="9" t="s">
        <v>136</v>
      </c>
      <c r="B110" s="10">
        <f>SUM(C110:F110)</f>
        <v>97</v>
      </c>
      <c r="C110" s="42">
        <f t="shared" ref="C110:E110" si="20">SUM(C111:C115)</f>
        <v>36</v>
      </c>
      <c r="D110" s="42">
        <f t="shared" si="20"/>
        <v>18</v>
      </c>
      <c r="E110" s="42">
        <f t="shared" si="20"/>
        <v>35</v>
      </c>
      <c r="F110" s="35">
        <f>SUM(F111:F115)</f>
        <v>8</v>
      </c>
      <c r="H110" t="s">
        <v>266</v>
      </c>
      <c r="I110" t="s">
        <v>620</v>
      </c>
      <c r="J110" t="s">
        <v>298</v>
      </c>
      <c r="K110" t="s">
        <v>923</v>
      </c>
    </row>
    <row r="111" spans="1:11" x14ac:dyDescent="0.3">
      <c r="A111" s="25" t="s">
        <v>137</v>
      </c>
      <c r="B111" s="7"/>
      <c r="C111" s="37">
        <f>COUNTIF(K:K,"cz*")</f>
        <v>8</v>
      </c>
      <c r="D111" s="37">
        <f>COUNTIF(J:J,"cz*")</f>
        <v>3</v>
      </c>
      <c r="E111" s="37">
        <f>COUNTIF(I:I,"cz*")</f>
        <v>8</v>
      </c>
      <c r="F111" s="36">
        <f>COUNTIF(H:H,"cz*")</f>
        <v>2</v>
      </c>
      <c r="H111" t="s">
        <v>267</v>
      </c>
      <c r="I111" t="s">
        <v>283</v>
      </c>
      <c r="J111" t="s">
        <v>299</v>
      </c>
      <c r="K111" t="s">
        <v>924</v>
      </c>
    </row>
    <row r="112" spans="1:11" x14ac:dyDescent="0.3">
      <c r="A112" s="25" t="s">
        <v>138</v>
      </c>
      <c r="B112" s="7"/>
      <c r="C112" s="37">
        <f>COUNTIF(K:K,"cs*")</f>
        <v>5</v>
      </c>
      <c r="D112" s="37">
        <f>COUNTIF(J:J,"cs*")</f>
        <v>0</v>
      </c>
      <c r="E112" s="37">
        <f>COUNTIF(I:I,"cs*")</f>
        <v>5</v>
      </c>
      <c r="F112" s="36">
        <f>COUNTIF(H:H,"cs*")</f>
        <v>0</v>
      </c>
      <c r="H112" t="s">
        <v>268</v>
      </c>
      <c r="I112" t="s">
        <v>621</v>
      </c>
      <c r="J112" t="s">
        <v>642</v>
      </c>
      <c r="K112" t="s">
        <v>925</v>
      </c>
    </row>
    <row r="113" spans="1:11" x14ac:dyDescent="0.3">
      <c r="A113" s="25" t="s">
        <v>139</v>
      </c>
      <c r="B113" s="7"/>
      <c r="C113" s="37">
        <f>COUNTIF(K:K,"kr*")</f>
        <v>0</v>
      </c>
      <c r="D113" s="37">
        <f>COUNTIF(J:J,"kr*")</f>
        <v>0</v>
      </c>
      <c r="E113" s="37">
        <f>COUNTIF(I:I,"kr*")</f>
        <v>0</v>
      </c>
      <c r="F113" s="36">
        <f>COUNTIF(H:H,"kr*")</f>
        <v>0</v>
      </c>
      <c r="H113" t="s">
        <v>269</v>
      </c>
      <c r="I113" t="s">
        <v>622</v>
      </c>
      <c r="J113" t="s">
        <v>301</v>
      </c>
      <c r="K113" t="s">
        <v>926</v>
      </c>
    </row>
    <row r="114" spans="1:11" x14ac:dyDescent="0.3">
      <c r="A114" s="25" t="s">
        <v>140</v>
      </c>
      <c r="B114" s="7"/>
      <c r="C114" s="37">
        <f>COUNTIF(K:K,"rc*")</f>
        <v>16</v>
      </c>
      <c r="D114" s="37">
        <f>COUNTIF(J:J,"rc*")</f>
        <v>8</v>
      </c>
      <c r="E114" s="37">
        <f>COUNTIF(I:I,"rc*")</f>
        <v>15</v>
      </c>
      <c r="F114" s="36">
        <f>COUNTIF(H:H,"rc*")</f>
        <v>4</v>
      </c>
      <c r="H114" t="s">
        <v>270</v>
      </c>
      <c r="I114" t="s">
        <v>284</v>
      </c>
      <c r="J114" t="s">
        <v>302</v>
      </c>
      <c r="K114" t="s">
        <v>927</v>
      </c>
    </row>
    <row r="115" spans="1:11" ht="15" thickBot="1" x14ac:dyDescent="0.35">
      <c r="A115" s="26" t="s">
        <v>141</v>
      </c>
      <c r="B115" s="8"/>
      <c r="C115" s="38">
        <f>COUNTIF(K:K,"vv*")</f>
        <v>7</v>
      </c>
      <c r="D115" s="38">
        <f>COUNTIF(J:J,"vv*")</f>
        <v>7</v>
      </c>
      <c r="E115" s="38">
        <f>COUNTIF(I:I,"vv*")</f>
        <v>7</v>
      </c>
      <c r="F115" s="39">
        <f>COUNTIF(H:H,"vv*")</f>
        <v>2</v>
      </c>
      <c r="H115" t="s">
        <v>271</v>
      </c>
      <c r="I115" t="s">
        <v>623</v>
      </c>
      <c r="J115" t="s">
        <v>303</v>
      </c>
      <c r="K115" t="s">
        <v>928</v>
      </c>
    </row>
    <row r="116" spans="1:11" ht="17.399999999999999" x14ac:dyDescent="0.35">
      <c r="A116" s="9" t="s">
        <v>142</v>
      </c>
      <c r="B116" s="10">
        <f>SUM(C116:F116)</f>
        <v>44</v>
      </c>
      <c r="C116" s="42">
        <f t="shared" ref="C116:E116" si="21">SUM(C117:C125)</f>
        <v>27</v>
      </c>
      <c r="D116" s="42">
        <f t="shared" si="21"/>
        <v>7</v>
      </c>
      <c r="E116" s="42">
        <f t="shared" si="21"/>
        <v>4</v>
      </c>
      <c r="F116" s="35">
        <f>SUM(F117:F125)</f>
        <v>6</v>
      </c>
      <c r="H116" t="s">
        <v>272</v>
      </c>
      <c r="I116" t="s">
        <v>285</v>
      </c>
      <c r="J116" t="s">
        <v>305</v>
      </c>
      <c r="K116" t="s">
        <v>634</v>
      </c>
    </row>
    <row r="117" spans="1:11" x14ac:dyDescent="0.3">
      <c r="A117" s="25" t="s">
        <v>143</v>
      </c>
      <c r="B117" s="7"/>
      <c r="C117" s="37">
        <f>COUNTIF(K:K,"ag*")</f>
        <v>1</v>
      </c>
      <c r="D117" s="37">
        <f>COUNTIF(J:J,"ag*")</f>
        <v>0</v>
      </c>
      <c r="E117" s="37">
        <f>COUNTIF(I:I,"ag*")</f>
        <v>0</v>
      </c>
      <c r="F117" s="36">
        <f>COUNTIF(H:H,"ag*")</f>
        <v>0</v>
      </c>
      <c r="H117" t="s">
        <v>273</v>
      </c>
      <c r="I117" t="s">
        <v>624</v>
      </c>
      <c r="J117" t="s">
        <v>306</v>
      </c>
      <c r="K117" t="s">
        <v>813</v>
      </c>
    </row>
    <row r="118" spans="1:11" x14ac:dyDescent="0.3">
      <c r="A118" s="25" t="s">
        <v>144</v>
      </c>
      <c r="B118" s="7"/>
      <c r="C118" s="37">
        <f>COUNTIF(K:K,"cl*")</f>
        <v>2</v>
      </c>
      <c r="D118" s="37">
        <f>COUNTIF(J:J,"cl*")</f>
        <v>0</v>
      </c>
      <c r="E118" s="37">
        <f>COUNTIF(I:I,"cl*")</f>
        <v>0</v>
      </c>
      <c r="F118" s="36">
        <f>COUNTIF(H:H,"cl*")</f>
        <v>0</v>
      </c>
      <c r="H118" t="s">
        <v>274</v>
      </c>
      <c r="I118" t="s">
        <v>625</v>
      </c>
      <c r="J118" t="s">
        <v>307</v>
      </c>
      <c r="K118" t="s">
        <v>296</v>
      </c>
    </row>
    <row r="119" spans="1:11" x14ac:dyDescent="0.3">
      <c r="A119" s="25" t="s">
        <v>145</v>
      </c>
      <c r="B119" s="7"/>
      <c r="C119" s="37">
        <f>COUNTIF(K:K,"ct*")</f>
        <v>10</v>
      </c>
      <c r="D119" s="37">
        <f>COUNTIF(J:J,"ct*")</f>
        <v>1</v>
      </c>
      <c r="E119" s="37">
        <f>COUNTIF(I:I,"ct*")</f>
        <v>1</v>
      </c>
      <c r="F119" s="36">
        <f>COUNTIF(H:H,"ct*")</f>
        <v>1</v>
      </c>
      <c r="H119" t="s">
        <v>275</v>
      </c>
      <c r="I119" t="s">
        <v>626</v>
      </c>
      <c r="J119" t="s">
        <v>308</v>
      </c>
      <c r="K119" t="s">
        <v>636</v>
      </c>
    </row>
    <row r="120" spans="1:11" x14ac:dyDescent="0.3">
      <c r="A120" s="25" t="s">
        <v>146</v>
      </c>
      <c r="B120" s="7"/>
      <c r="C120" s="37">
        <f>COUNTIF(K:K,"en*")</f>
        <v>3</v>
      </c>
      <c r="D120" s="37">
        <f>COUNTIF(J:J,"en*")</f>
        <v>0</v>
      </c>
      <c r="E120" s="37">
        <f>COUNTIF(I:I,"en*")</f>
        <v>0</v>
      </c>
      <c r="F120" s="36">
        <f>COUNTIF(H:H,"en*")</f>
        <v>0</v>
      </c>
      <c r="H120" t="s">
        <v>276</v>
      </c>
      <c r="I120" t="s">
        <v>627</v>
      </c>
      <c r="J120" t="s">
        <v>643</v>
      </c>
      <c r="K120" t="s">
        <v>637</v>
      </c>
    </row>
    <row r="121" spans="1:11" x14ac:dyDescent="0.3">
      <c r="A121" s="25" t="s">
        <v>147</v>
      </c>
      <c r="B121" s="7"/>
      <c r="C121" s="37">
        <f>COUNTIF(K:K,"me*")</f>
        <v>3</v>
      </c>
      <c r="D121" s="37">
        <f>COUNTIF(J:J,"me*")</f>
        <v>2</v>
      </c>
      <c r="E121" s="37">
        <f>COUNTIF(I:I,"me*")</f>
        <v>1</v>
      </c>
      <c r="F121" s="36">
        <f>COUNTIF(H:H,"me*")</f>
        <v>1</v>
      </c>
      <c r="H121" t="s">
        <v>277</v>
      </c>
      <c r="I121" t="s">
        <v>287</v>
      </c>
      <c r="J121" t="s">
        <v>814</v>
      </c>
      <c r="K121" t="s">
        <v>638</v>
      </c>
    </row>
    <row r="122" spans="1:11" x14ac:dyDescent="0.3">
      <c r="A122" s="25" t="s">
        <v>148</v>
      </c>
      <c r="B122" s="7"/>
      <c r="C122" s="37">
        <f>COUNTIF(K:K,"pa*")</f>
        <v>4</v>
      </c>
      <c r="D122" s="37">
        <f>COUNTIF(J:J,"pa*")</f>
        <v>2</v>
      </c>
      <c r="E122" s="37">
        <f>COUNTIF(I:I,"pa*")</f>
        <v>1</v>
      </c>
      <c r="F122" s="36">
        <f>COUNTIF(H:H,"pa*")</f>
        <v>2</v>
      </c>
      <c r="H122" t="s">
        <v>278</v>
      </c>
      <c r="I122" t="s">
        <v>628</v>
      </c>
      <c r="J122" t="s">
        <v>309</v>
      </c>
      <c r="K122" t="s">
        <v>297</v>
      </c>
    </row>
    <row r="123" spans="1:11" x14ac:dyDescent="0.3">
      <c r="A123" s="25" t="s">
        <v>149</v>
      </c>
      <c r="B123" s="7"/>
      <c r="C123" s="37">
        <f>COUNTIF(K:K,"rg*")</f>
        <v>3</v>
      </c>
      <c r="D123" s="37">
        <f>COUNTIF(J:J,"rg*")</f>
        <v>1</v>
      </c>
      <c r="E123" s="37">
        <f>COUNTIF(I:I,"rg*")</f>
        <v>1</v>
      </c>
      <c r="F123" s="36">
        <f>COUNTIF(H:H,"rg*")</f>
        <v>1</v>
      </c>
      <c r="H123" t="s">
        <v>279</v>
      </c>
      <c r="I123" t="s">
        <v>288</v>
      </c>
      <c r="J123" t="s">
        <v>311</v>
      </c>
      <c r="K123" t="s">
        <v>639</v>
      </c>
    </row>
    <row r="124" spans="1:11" x14ac:dyDescent="0.3">
      <c r="A124" s="25" t="s">
        <v>150</v>
      </c>
      <c r="B124" s="7"/>
      <c r="C124" s="37">
        <f>COUNTIF(K:K,"sr*")</f>
        <v>1</v>
      </c>
      <c r="D124" s="37">
        <f>COUNTIF(J:J,"sr*")</f>
        <v>1</v>
      </c>
      <c r="E124" s="37">
        <f>COUNTIF(I:I,"sr*")</f>
        <v>0</v>
      </c>
      <c r="F124" s="36">
        <f>COUNTIF(H:H,"sr*")</f>
        <v>1</v>
      </c>
      <c r="H124" t="s">
        <v>280</v>
      </c>
      <c r="I124" t="s">
        <v>290</v>
      </c>
      <c r="J124" t="s">
        <v>312</v>
      </c>
      <c r="K124" t="s">
        <v>929</v>
      </c>
    </row>
    <row r="125" spans="1:11" ht="15" thickBot="1" x14ac:dyDescent="0.35">
      <c r="A125" s="26" t="s">
        <v>151</v>
      </c>
      <c r="B125" s="8"/>
      <c r="C125" s="38">
        <f>COUNTIF(K:K,"tp*")</f>
        <v>0</v>
      </c>
      <c r="D125" s="38">
        <f>COUNTIF(J:J,"tp*")</f>
        <v>0</v>
      </c>
      <c r="E125" s="38">
        <f>COUNTIF(I:I,"tp*")</f>
        <v>0</v>
      </c>
      <c r="F125" s="39">
        <f>COUNTIF(H:H,"tp*")</f>
        <v>0</v>
      </c>
      <c r="H125" t="s">
        <v>281</v>
      </c>
      <c r="I125" t="s">
        <v>291</v>
      </c>
      <c r="J125" t="s">
        <v>313</v>
      </c>
      <c r="K125" t="s">
        <v>930</v>
      </c>
    </row>
    <row r="126" spans="1:11" ht="17.399999999999999" x14ac:dyDescent="0.35">
      <c r="A126" s="9" t="s">
        <v>152</v>
      </c>
      <c r="B126" s="10">
        <f>SUM(C126:F126)</f>
        <v>144</v>
      </c>
      <c r="C126" s="42">
        <f t="shared" ref="C126:E126" si="22">SUM(C127:C130)</f>
        <v>38</v>
      </c>
      <c r="D126" s="42">
        <f t="shared" si="22"/>
        <v>6</v>
      </c>
      <c r="E126" s="42">
        <f t="shared" si="22"/>
        <v>31</v>
      </c>
      <c r="F126" s="35">
        <f>SUM(F127:F130)</f>
        <v>69</v>
      </c>
      <c r="H126" t="s">
        <v>282</v>
      </c>
      <c r="I126" t="s">
        <v>292</v>
      </c>
      <c r="J126" t="s">
        <v>644</v>
      </c>
      <c r="K126" t="s">
        <v>931</v>
      </c>
    </row>
    <row r="127" spans="1:11" x14ac:dyDescent="0.3">
      <c r="A127" s="54" t="s">
        <v>153</v>
      </c>
      <c r="B127" s="44"/>
      <c r="C127" s="43">
        <f>COUNTIF(K:K,"ca*")</f>
        <v>25</v>
      </c>
      <c r="D127" s="43">
        <f>COUNTIF(J:J,"ca*")</f>
        <v>4</v>
      </c>
      <c r="E127" s="43">
        <f>COUNTIF(I:I,"ca*")</f>
        <v>17</v>
      </c>
      <c r="F127" s="55">
        <f>COUNTIF(H:H,"ca*")</f>
        <v>47</v>
      </c>
      <c r="H127" t="s">
        <v>283</v>
      </c>
      <c r="I127" t="s">
        <v>293</v>
      </c>
      <c r="J127" t="s">
        <v>314</v>
      </c>
      <c r="K127" t="s">
        <v>932</v>
      </c>
    </row>
    <row r="128" spans="1:11" x14ac:dyDescent="0.3">
      <c r="A128" s="54" t="s">
        <v>154</v>
      </c>
      <c r="B128" s="44"/>
      <c r="C128" s="43">
        <f>COUNTIF(K:K,"nu*")</f>
        <v>0</v>
      </c>
      <c r="D128" s="43">
        <f>COUNTIF(J:J,"nu*")</f>
        <v>0</v>
      </c>
      <c r="E128" s="43">
        <f>COUNTIF(I:I,"nu*")</f>
        <v>0</v>
      </c>
      <c r="F128" s="55">
        <f>COUNTIF(H:H,"nu*")</f>
        <v>5</v>
      </c>
      <c r="H128" t="s">
        <v>284</v>
      </c>
      <c r="I128" t="s">
        <v>294</v>
      </c>
      <c r="J128" t="s">
        <v>320</v>
      </c>
      <c r="K128" t="s">
        <v>299</v>
      </c>
    </row>
    <row r="129" spans="1:11" x14ac:dyDescent="0.3">
      <c r="A129" s="54" t="s">
        <v>155</v>
      </c>
      <c r="B129" s="44"/>
      <c r="C129" s="43">
        <f>COUNTIF(K:K,"or*")</f>
        <v>0</v>
      </c>
      <c r="D129" s="43">
        <f>COUNTIF(J:J,"or*")</f>
        <v>0</v>
      </c>
      <c r="E129" s="43">
        <f>COUNTIF(I:I,"or*")</f>
        <v>0</v>
      </c>
      <c r="F129" s="55">
        <f>COUNTIF(H:H,"or*")</f>
        <v>2</v>
      </c>
      <c r="H129" t="s">
        <v>285</v>
      </c>
      <c r="I129" t="s">
        <v>629</v>
      </c>
      <c r="J129" t="s">
        <v>668</v>
      </c>
      <c r="K129" t="s">
        <v>301</v>
      </c>
    </row>
    <row r="130" spans="1:11" ht="15" thickBot="1" x14ac:dyDescent="0.35">
      <c r="A130" s="56" t="s">
        <v>156</v>
      </c>
      <c r="B130" s="57"/>
      <c r="C130" s="58">
        <f>COUNTIF(K:K,"ss*")</f>
        <v>13</v>
      </c>
      <c r="D130" s="58">
        <f>COUNTIF(J:J,"ss*")</f>
        <v>2</v>
      </c>
      <c r="E130" s="58">
        <f>COUNTIF(I:I,"ss*")</f>
        <v>14</v>
      </c>
      <c r="F130" s="59">
        <f>COUNTIF(H:H,"ss*")</f>
        <v>15</v>
      </c>
      <c r="H130" t="s">
        <v>286</v>
      </c>
      <c r="I130" t="s">
        <v>630</v>
      </c>
      <c r="J130" t="s">
        <v>675</v>
      </c>
      <c r="K130" t="s">
        <v>302</v>
      </c>
    </row>
    <row r="131" spans="1:11" x14ac:dyDescent="0.3">
      <c r="A131" s="5"/>
      <c r="B131" s="7"/>
      <c r="C131" s="37"/>
      <c r="D131" s="37"/>
      <c r="E131" s="37"/>
      <c r="F131" s="37"/>
      <c r="G131" s="45"/>
      <c r="H131" t="s">
        <v>287</v>
      </c>
      <c r="I131" t="s">
        <v>631</v>
      </c>
      <c r="J131" t="s">
        <v>325</v>
      </c>
      <c r="K131" t="s">
        <v>303</v>
      </c>
    </row>
    <row r="132" spans="1:11" ht="15" thickBot="1" x14ac:dyDescent="0.35">
      <c r="A132" s="5"/>
      <c r="B132" s="7"/>
      <c r="C132" s="37"/>
      <c r="D132" s="37"/>
      <c r="E132" s="37"/>
      <c r="F132" s="37"/>
      <c r="G132" s="45"/>
      <c r="H132" t="s">
        <v>288</v>
      </c>
      <c r="I132" t="s">
        <v>632</v>
      </c>
      <c r="J132" t="s">
        <v>326</v>
      </c>
      <c r="K132" t="s">
        <v>305</v>
      </c>
    </row>
    <row r="133" spans="1:11" ht="18.600000000000001" thickBot="1" x14ac:dyDescent="0.4">
      <c r="A133" s="46" t="s">
        <v>588</v>
      </c>
      <c r="B133" s="47">
        <f>SUM(C133:F133)</f>
        <v>1697</v>
      </c>
      <c r="C133" s="48">
        <f t="shared" ref="C133:E133" si="23">SUM(C6:C132)/2</f>
        <v>358</v>
      </c>
      <c r="D133" s="48">
        <f>SUM(D6:D132)/2</f>
        <v>425</v>
      </c>
      <c r="E133" s="48">
        <f t="shared" si="23"/>
        <v>486</v>
      </c>
      <c r="F133" s="49">
        <f>SUM(F6:F132)/2</f>
        <v>428</v>
      </c>
      <c r="G133" s="45"/>
      <c r="H133" t="s">
        <v>289</v>
      </c>
      <c r="I133" t="s">
        <v>633</v>
      </c>
      <c r="J133" t="s">
        <v>328</v>
      </c>
      <c r="K133" t="s">
        <v>306</v>
      </c>
    </row>
    <row r="134" spans="1:11" x14ac:dyDescent="0.3">
      <c r="A134" s="5"/>
      <c r="B134" s="7"/>
      <c r="C134" s="37"/>
      <c r="D134" s="37"/>
      <c r="E134" s="37"/>
      <c r="F134" s="37"/>
      <c r="G134" s="45"/>
      <c r="H134" t="s">
        <v>290</v>
      </c>
      <c r="I134" t="s">
        <v>295</v>
      </c>
      <c r="J134" t="s">
        <v>329</v>
      </c>
      <c r="K134" t="s">
        <v>307</v>
      </c>
    </row>
    <row r="135" spans="1:11" x14ac:dyDescent="0.3">
      <c r="A135" s="5"/>
      <c r="B135" s="7"/>
      <c r="C135" s="37"/>
      <c r="D135" s="37"/>
      <c r="E135" s="37"/>
      <c r="F135" s="37"/>
      <c r="G135" s="45"/>
      <c r="H135" t="s">
        <v>291</v>
      </c>
      <c r="I135" t="s">
        <v>634</v>
      </c>
      <c r="J135" t="s">
        <v>330</v>
      </c>
      <c r="K135" t="s">
        <v>308</v>
      </c>
    </row>
    <row r="136" spans="1:11" x14ac:dyDescent="0.3">
      <c r="A136" s="5"/>
      <c r="B136" s="7"/>
      <c r="C136" s="37"/>
      <c r="D136" s="37"/>
      <c r="E136" s="37"/>
      <c r="F136" s="37"/>
      <c r="G136" s="45"/>
      <c r="H136" t="s">
        <v>292</v>
      </c>
      <c r="I136" t="s">
        <v>635</v>
      </c>
      <c r="J136" t="s">
        <v>331</v>
      </c>
      <c r="K136" t="s">
        <v>814</v>
      </c>
    </row>
    <row r="137" spans="1:11" x14ac:dyDescent="0.3">
      <c r="A137" s="5"/>
      <c r="B137" s="7"/>
      <c r="C137" s="37"/>
      <c r="D137" s="37"/>
      <c r="E137" s="37"/>
      <c r="F137" s="37"/>
      <c r="G137" s="45"/>
      <c r="H137" t="s">
        <v>293</v>
      </c>
      <c r="I137" t="s">
        <v>296</v>
      </c>
      <c r="J137" t="s">
        <v>815</v>
      </c>
      <c r="K137" t="s">
        <v>310</v>
      </c>
    </row>
    <row r="138" spans="1:11" x14ac:dyDescent="0.3">
      <c r="A138" s="5"/>
      <c r="B138" s="7"/>
      <c r="C138" s="37"/>
      <c r="D138" s="37"/>
      <c r="E138" s="37"/>
      <c r="F138" s="37"/>
      <c r="G138" s="45"/>
      <c r="H138" t="s">
        <v>294</v>
      </c>
      <c r="I138" t="s">
        <v>636</v>
      </c>
      <c r="J138" t="s">
        <v>332</v>
      </c>
      <c r="K138" t="s">
        <v>311</v>
      </c>
    </row>
    <row r="139" spans="1:11" x14ac:dyDescent="0.3">
      <c r="A139" s="5"/>
      <c r="B139" s="7"/>
      <c r="C139" s="37"/>
      <c r="D139" s="37"/>
      <c r="E139" s="37"/>
      <c r="F139" s="37"/>
      <c r="G139" s="45"/>
      <c r="H139" t="s">
        <v>295</v>
      </c>
      <c r="I139" t="s">
        <v>637</v>
      </c>
      <c r="J139" t="s">
        <v>333</v>
      </c>
      <c r="K139" t="s">
        <v>312</v>
      </c>
    </row>
    <row r="140" spans="1:11" x14ac:dyDescent="0.3">
      <c r="A140" s="5"/>
      <c r="B140" s="7"/>
      <c r="C140" s="37"/>
      <c r="D140" s="37"/>
      <c r="E140" s="37"/>
      <c r="F140" s="37"/>
      <c r="G140" s="45"/>
      <c r="H140" t="s">
        <v>296</v>
      </c>
      <c r="I140" t="s">
        <v>638</v>
      </c>
      <c r="J140" t="s">
        <v>334</v>
      </c>
      <c r="K140" t="s">
        <v>644</v>
      </c>
    </row>
    <row r="141" spans="1:11" x14ac:dyDescent="0.3">
      <c r="A141" s="5"/>
      <c r="B141" s="7"/>
      <c r="C141" s="37"/>
      <c r="D141" s="37"/>
      <c r="E141" s="37"/>
      <c r="F141" s="37"/>
      <c r="G141" s="45"/>
      <c r="H141" t="s">
        <v>297</v>
      </c>
      <c r="I141" t="s">
        <v>297</v>
      </c>
      <c r="J141" t="s">
        <v>816</v>
      </c>
      <c r="K141" t="s">
        <v>933</v>
      </c>
    </row>
    <row r="142" spans="1:11" x14ac:dyDescent="0.3">
      <c r="A142" s="5"/>
      <c r="B142" s="7"/>
      <c r="C142" s="37"/>
      <c r="D142" s="37"/>
      <c r="E142" s="37"/>
      <c r="F142" s="37"/>
      <c r="G142" s="45"/>
      <c r="H142" t="s">
        <v>298</v>
      </c>
      <c r="I142" t="s">
        <v>639</v>
      </c>
      <c r="J142" t="s">
        <v>817</v>
      </c>
      <c r="K142" t="s">
        <v>314</v>
      </c>
    </row>
    <row r="143" spans="1:11" x14ac:dyDescent="0.3">
      <c r="A143" s="5"/>
      <c r="B143" s="7"/>
      <c r="C143" s="37"/>
      <c r="D143" s="37"/>
      <c r="E143" s="37"/>
      <c r="F143" s="37"/>
      <c r="G143" s="45"/>
      <c r="H143" t="s">
        <v>299</v>
      </c>
      <c r="I143" t="s">
        <v>298</v>
      </c>
      <c r="J143" t="s">
        <v>818</v>
      </c>
      <c r="K143" t="s">
        <v>650</v>
      </c>
    </row>
    <row r="144" spans="1:11" x14ac:dyDescent="0.3">
      <c r="A144" s="5"/>
      <c r="B144" s="7"/>
      <c r="C144" s="37"/>
      <c r="D144" s="37"/>
      <c r="E144" s="37"/>
      <c r="F144" s="37"/>
      <c r="G144" s="45"/>
      <c r="H144" s="32" t="s">
        <v>300</v>
      </c>
      <c r="I144" t="s">
        <v>299</v>
      </c>
      <c r="J144" t="s">
        <v>819</v>
      </c>
      <c r="K144" t="s">
        <v>315</v>
      </c>
    </row>
    <row r="145" spans="1:11" x14ac:dyDescent="0.3">
      <c r="A145" s="5"/>
      <c r="B145" s="7"/>
      <c r="C145" s="37"/>
      <c r="D145" s="37"/>
      <c r="E145" s="37"/>
      <c r="F145" s="37"/>
      <c r="G145" s="45"/>
      <c r="H145" t="s">
        <v>301</v>
      </c>
      <c r="I145" t="s">
        <v>640</v>
      </c>
      <c r="J145" t="s">
        <v>820</v>
      </c>
      <c r="K145" t="s">
        <v>655</v>
      </c>
    </row>
    <row r="146" spans="1:11" x14ac:dyDescent="0.3">
      <c r="A146" s="5"/>
      <c r="B146" s="7"/>
      <c r="C146" s="37"/>
      <c r="D146" s="37"/>
      <c r="E146" s="37"/>
      <c r="F146" s="37"/>
      <c r="G146" s="45"/>
      <c r="H146" t="s">
        <v>302</v>
      </c>
      <c r="I146" t="s">
        <v>641</v>
      </c>
      <c r="J146" t="s">
        <v>821</v>
      </c>
      <c r="K146" t="s">
        <v>316</v>
      </c>
    </row>
    <row r="147" spans="1:11" x14ac:dyDescent="0.3">
      <c r="A147" s="5"/>
      <c r="B147" s="7"/>
      <c r="C147" s="37"/>
      <c r="D147" s="37"/>
      <c r="E147" s="37"/>
      <c r="F147" s="37"/>
      <c r="G147" s="45"/>
      <c r="H147" t="s">
        <v>303</v>
      </c>
      <c r="I147" t="s">
        <v>642</v>
      </c>
      <c r="J147" t="s">
        <v>822</v>
      </c>
      <c r="K147" t="s">
        <v>317</v>
      </c>
    </row>
    <row r="148" spans="1:11" x14ac:dyDescent="0.3">
      <c r="A148" s="5"/>
      <c r="B148" s="7"/>
      <c r="C148" s="37"/>
      <c r="D148" s="37"/>
      <c r="E148" s="37"/>
      <c r="F148" s="37"/>
      <c r="G148" s="45"/>
      <c r="H148" t="s">
        <v>304</v>
      </c>
      <c r="I148" t="s">
        <v>301</v>
      </c>
      <c r="J148" t="s">
        <v>823</v>
      </c>
      <c r="K148" t="s">
        <v>318</v>
      </c>
    </row>
    <row r="149" spans="1:11" x14ac:dyDescent="0.3">
      <c r="A149" s="5"/>
      <c r="B149" s="7"/>
      <c r="C149" s="37"/>
      <c r="D149" s="37"/>
      <c r="E149" s="37"/>
      <c r="F149" s="37"/>
      <c r="G149" s="45"/>
      <c r="H149" t="s">
        <v>305</v>
      </c>
      <c r="I149" t="s">
        <v>302</v>
      </c>
      <c r="J149" t="s">
        <v>824</v>
      </c>
      <c r="K149" t="s">
        <v>321</v>
      </c>
    </row>
    <row r="150" spans="1:11" x14ac:dyDescent="0.3">
      <c r="A150" s="5"/>
      <c r="B150" s="7"/>
      <c r="C150" s="37"/>
      <c r="D150" s="37"/>
      <c r="E150" s="37"/>
      <c r="F150" s="37"/>
      <c r="G150" s="45"/>
      <c r="H150" t="s">
        <v>306</v>
      </c>
      <c r="I150" t="s">
        <v>303</v>
      </c>
      <c r="J150" t="s">
        <v>825</v>
      </c>
      <c r="K150" t="s">
        <v>668</v>
      </c>
    </row>
    <row r="151" spans="1:11" x14ac:dyDescent="0.3">
      <c r="A151" s="5"/>
      <c r="B151" s="7"/>
      <c r="C151" s="37"/>
      <c r="D151" s="37"/>
      <c r="E151" s="37"/>
      <c r="F151" s="37"/>
      <c r="G151" s="45"/>
      <c r="H151" t="s">
        <v>307</v>
      </c>
      <c r="I151" t="s">
        <v>305</v>
      </c>
      <c r="J151" t="s">
        <v>336</v>
      </c>
      <c r="K151" t="s">
        <v>674</v>
      </c>
    </row>
    <row r="152" spans="1:11" x14ac:dyDescent="0.3">
      <c r="A152" s="5"/>
      <c r="B152" s="7"/>
      <c r="C152" s="37"/>
      <c r="D152" s="37"/>
      <c r="E152" s="37"/>
      <c r="F152" s="37"/>
      <c r="G152" s="45"/>
      <c r="H152" t="s">
        <v>308</v>
      </c>
      <c r="I152" t="s">
        <v>306</v>
      </c>
      <c r="J152" t="s">
        <v>337</v>
      </c>
      <c r="K152" t="s">
        <v>325</v>
      </c>
    </row>
    <row r="153" spans="1:11" x14ac:dyDescent="0.3">
      <c r="A153" s="5"/>
      <c r="B153" s="7"/>
      <c r="C153" s="37"/>
      <c r="D153" s="37"/>
      <c r="E153" s="37"/>
      <c r="F153" s="37"/>
      <c r="G153" s="45"/>
      <c r="H153" t="s">
        <v>309</v>
      </c>
      <c r="I153" t="s">
        <v>307</v>
      </c>
      <c r="J153" t="s">
        <v>339</v>
      </c>
      <c r="K153" t="s">
        <v>329</v>
      </c>
    </row>
    <row r="154" spans="1:11" x14ac:dyDescent="0.3">
      <c r="A154" s="5"/>
      <c r="B154" s="7"/>
      <c r="C154" s="37"/>
      <c r="D154" s="37"/>
      <c r="E154" s="37"/>
      <c r="F154" s="37"/>
      <c r="G154" s="45"/>
      <c r="H154" t="s">
        <v>310</v>
      </c>
      <c r="I154" t="s">
        <v>308</v>
      </c>
      <c r="J154" t="s">
        <v>340</v>
      </c>
      <c r="K154" t="s">
        <v>330</v>
      </c>
    </row>
    <row r="155" spans="1:11" x14ac:dyDescent="0.3">
      <c r="A155" s="5"/>
      <c r="B155" s="7"/>
      <c r="C155" s="37"/>
      <c r="D155" s="37"/>
      <c r="E155" s="37"/>
      <c r="F155" s="37"/>
      <c r="G155" s="45"/>
      <c r="H155" t="s">
        <v>311</v>
      </c>
      <c r="I155" t="s">
        <v>643</v>
      </c>
      <c r="J155" t="s">
        <v>678</v>
      </c>
      <c r="K155" t="s">
        <v>331</v>
      </c>
    </row>
    <row r="156" spans="1:11" x14ac:dyDescent="0.3">
      <c r="A156" s="5"/>
      <c r="B156" s="7"/>
      <c r="C156" s="37"/>
      <c r="D156" s="37"/>
      <c r="E156" s="37"/>
      <c r="F156" s="37"/>
      <c r="G156" s="45"/>
      <c r="H156" t="s">
        <v>312</v>
      </c>
      <c r="I156" t="s">
        <v>309</v>
      </c>
      <c r="J156" t="s">
        <v>341</v>
      </c>
      <c r="K156" t="s">
        <v>332</v>
      </c>
    </row>
    <row r="157" spans="1:11" x14ac:dyDescent="0.3">
      <c r="A157" s="5"/>
      <c r="B157" s="7"/>
      <c r="C157" s="37"/>
      <c r="D157" s="37"/>
      <c r="E157" s="37"/>
      <c r="F157" s="37"/>
      <c r="G157" s="45"/>
      <c r="H157" t="s">
        <v>313</v>
      </c>
      <c r="I157" t="s">
        <v>311</v>
      </c>
      <c r="J157" t="s">
        <v>679</v>
      </c>
      <c r="K157" t="s">
        <v>334</v>
      </c>
    </row>
    <row r="158" spans="1:11" x14ac:dyDescent="0.3">
      <c r="A158" s="5"/>
      <c r="B158" s="7"/>
      <c r="C158" s="37"/>
      <c r="D158" s="37"/>
      <c r="E158" s="37"/>
      <c r="F158" s="37"/>
      <c r="G158" s="45"/>
      <c r="H158" t="s">
        <v>314</v>
      </c>
      <c r="I158" t="s">
        <v>312</v>
      </c>
      <c r="J158" t="s">
        <v>343</v>
      </c>
      <c r="K158" t="s">
        <v>818</v>
      </c>
    </row>
    <row r="159" spans="1:11" x14ac:dyDescent="0.3">
      <c r="A159" s="5"/>
      <c r="B159" s="7"/>
      <c r="C159" s="37"/>
      <c r="D159" s="37"/>
      <c r="E159" s="37"/>
      <c r="F159" s="37"/>
      <c r="G159" s="45"/>
      <c r="H159" t="s">
        <v>315</v>
      </c>
      <c r="I159" t="s">
        <v>313</v>
      </c>
      <c r="J159" t="s">
        <v>826</v>
      </c>
      <c r="K159" t="s">
        <v>934</v>
      </c>
    </row>
    <row r="160" spans="1:11" x14ac:dyDescent="0.3">
      <c r="A160" s="5"/>
      <c r="B160" s="7"/>
      <c r="C160" s="37"/>
      <c r="D160" s="37"/>
      <c r="E160" s="37"/>
      <c r="F160" s="37"/>
      <c r="G160" s="45"/>
      <c r="H160" t="s">
        <v>316</v>
      </c>
      <c r="I160" t="s">
        <v>644</v>
      </c>
      <c r="J160" t="s">
        <v>344</v>
      </c>
      <c r="K160" t="s">
        <v>935</v>
      </c>
    </row>
    <row r="161" spans="1:11" x14ac:dyDescent="0.3">
      <c r="A161" s="5"/>
      <c r="B161" s="7"/>
      <c r="C161" s="37"/>
      <c r="D161" s="37"/>
      <c r="E161" s="37"/>
      <c r="F161" s="37"/>
      <c r="G161" s="45"/>
      <c r="H161" t="s">
        <v>317</v>
      </c>
      <c r="I161" t="s">
        <v>314</v>
      </c>
      <c r="J161" t="s">
        <v>345</v>
      </c>
      <c r="K161" t="s">
        <v>936</v>
      </c>
    </row>
    <row r="162" spans="1:11" x14ac:dyDescent="0.3">
      <c r="A162" s="5"/>
      <c r="B162" s="7"/>
      <c r="C162" s="37"/>
      <c r="D162" s="37"/>
      <c r="E162" s="37"/>
      <c r="F162" s="37"/>
      <c r="G162" s="45"/>
      <c r="H162" t="s">
        <v>318</v>
      </c>
      <c r="I162" t="s">
        <v>645</v>
      </c>
      <c r="J162" t="s">
        <v>346</v>
      </c>
      <c r="K162" t="s">
        <v>937</v>
      </c>
    </row>
    <row r="163" spans="1:11" x14ac:dyDescent="0.3">
      <c r="A163" s="5"/>
      <c r="B163" s="7"/>
      <c r="C163" s="37"/>
      <c r="D163" s="37"/>
      <c r="E163" s="37"/>
      <c r="F163" s="37"/>
      <c r="G163" s="45"/>
      <c r="H163" t="s">
        <v>319</v>
      </c>
      <c r="I163" t="s">
        <v>646</v>
      </c>
      <c r="J163" t="s">
        <v>347</v>
      </c>
      <c r="K163" t="s">
        <v>337</v>
      </c>
    </row>
    <row r="164" spans="1:11" x14ac:dyDescent="0.3">
      <c r="A164" s="5"/>
      <c r="B164" s="7"/>
      <c r="C164" s="37"/>
      <c r="D164" s="37"/>
      <c r="E164" s="37"/>
      <c r="F164" s="37"/>
      <c r="G164" s="45"/>
      <c r="H164" t="s">
        <v>320</v>
      </c>
      <c r="I164" t="s">
        <v>647</v>
      </c>
      <c r="J164" t="s">
        <v>348</v>
      </c>
      <c r="K164" t="s">
        <v>338</v>
      </c>
    </row>
    <row r="165" spans="1:11" x14ac:dyDescent="0.3">
      <c r="A165" s="5"/>
      <c r="B165" s="7"/>
      <c r="C165" s="37"/>
      <c r="D165" s="37"/>
      <c r="E165" s="37"/>
      <c r="F165" s="37"/>
      <c r="G165" s="45"/>
      <c r="H165" t="s">
        <v>321</v>
      </c>
      <c r="I165" t="s">
        <v>648</v>
      </c>
      <c r="J165" t="s">
        <v>350</v>
      </c>
      <c r="K165" t="s">
        <v>339</v>
      </c>
    </row>
    <row r="166" spans="1:11" x14ac:dyDescent="0.3">
      <c r="A166" s="5"/>
      <c r="B166" s="7"/>
      <c r="C166" s="37"/>
      <c r="D166" s="37"/>
      <c r="E166" s="37"/>
      <c r="F166" s="37"/>
      <c r="G166" s="45"/>
      <c r="H166" t="s">
        <v>322</v>
      </c>
      <c r="I166" t="s">
        <v>649</v>
      </c>
      <c r="J166" t="s">
        <v>352</v>
      </c>
      <c r="K166" t="s">
        <v>340</v>
      </c>
    </row>
    <row r="167" spans="1:11" x14ac:dyDescent="0.3">
      <c r="A167" s="5"/>
      <c r="B167" s="7"/>
      <c r="C167" s="37"/>
      <c r="D167" s="37"/>
      <c r="E167" s="37"/>
      <c r="F167" s="37"/>
      <c r="G167" s="45"/>
      <c r="H167" t="s">
        <v>323</v>
      </c>
      <c r="I167" t="s">
        <v>650</v>
      </c>
      <c r="J167" t="s">
        <v>827</v>
      </c>
      <c r="K167" t="s">
        <v>678</v>
      </c>
    </row>
    <row r="168" spans="1:11" x14ac:dyDescent="0.3">
      <c r="A168" s="5"/>
      <c r="B168" s="7"/>
      <c r="C168" s="37"/>
      <c r="D168" s="37"/>
      <c r="E168" s="37"/>
      <c r="F168" s="37"/>
      <c r="G168" s="45"/>
      <c r="H168" t="s">
        <v>324</v>
      </c>
      <c r="I168" t="s">
        <v>651</v>
      </c>
      <c r="J168" t="s">
        <v>795</v>
      </c>
      <c r="K168" t="s">
        <v>341</v>
      </c>
    </row>
    <row r="169" spans="1:11" x14ac:dyDescent="0.3">
      <c r="A169" s="5"/>
      <c r="B169" s="7"/>
      <c r="C169" s="37"/>
      <c r="D169" s="37"/>
      <c r="E169" s="37"/>
      <c r="F169" s="37"/>
      <c r="G169" s="45"/>
      <c r="H169" t="s">
        <v>325</v>
      </c>
      <c r="I169" t="s">
        <v>652</v>
      </c>
      <c r="J169" t="s">
        <v>681</v>
      </c>
      <c r="K169" t="s">
        <v>938</v>
      </c>
    </row>
    <row r="170" spans="1:11" x14ac:dyDescent="0.3">
      <c r="A170" s="5"/>
      <c r="B170" s="7"/>
      <c r="C170" s="37"/>
      <c r="D170" s="37"/>
      <c r="E170" s="37"/>
      <c r="F170" s="37"/>
      <c r="G170" s="45"/>
      <c r="H170" t="s">
        <v>326</v>
      </c>
      <c r="I170" t="s">
        <v>315</v>
      </c>
      <c r="J170" t="s">
        <v>682</v>
      </c>
      <c r="K170" t="s">
        <v>345</v>
      </c>
    </row>
    <row r="171" spans="1:11" x14ac:dyDescent="0.3">
      <c r="A171" s="5"/>
      <c r="B171" s="7"/>
      <c r="C171" s="37"/>
      <c r="D171" s="37"/>
      <c r="E171" s="37"/>
      <c r="F171" s="37"/>
      <c r="G171" s="45"/>
      <c r="H171" t="s">
        <v>327</v>
      </c>
      <c r="I171" t="s">
        <v>653</v>
      </c>
      <c r="J171" t="s">
        <v>355</v>
      </c>
      <c r="K171" t="s">
        <v>939</v>
      </c>
    </row>
    <row r="172" spans="1:11" x14ac:dyDescent="0.3">
      <c r="A172" s="5"/>
      <c r="B172" s="7"/>
      <c r="C172" s="37"/>
      <c r="D172" s="37"/>
      <c r="E172" s="37"/>
      <c r="F172" s="37"/>
      <c r="G172" s="45"/>
      <c r="H172" t="s">
        <v>328</v>
      </c>
      <c r="I172" t="s">
        <v>654</v>
      </c>
      <c r="J172" t="s">
        <v>364</v>
      </c>
      <c r="K172" t="s">
        <v>346</v>
      </c>
    </row>
    <row r="173" spans="1:11" x14ac:dyDescent="0.3">
      <c r="A173" s="5"/>
      <c r="B173" s="7"/>
      <c r="C173" s="37"/>
      <c r="D173" s="37"/>
      <c r="E173" s="37"/>
      <c r="F173" s="37"/>
      <c r="G173" s="45"/>
      <c r="H173" t="s">
        <v>329</v>
      </c>
      <c r="I173" t="s">
        <v>655</v>
      </c>
      <c r="J173" t="s">
        <v>365</v>
      </c>
      <c r="K173" t="s">
        <v>347</v>
      </c>
    </row>
    <row r="174" spans="1:11" x14ac:dyDescent="0.3">
      <c r="A174" s="5"/>
      <c r="B174" s="7"/>
      <c r="C174" s="37"/>
      <c r="D174" s="37"/>
      <c r="E174" s="37"/>
      <c r="F174" s="37"/>
      <c r="G174" s="45"/>
      <c r="H174" t="s">
        <v>330</v>
      </c>
      <c r="I174" t="s">
        <v>316</v>
      </c>
      <c r="J174" t="s">
        <v>366</v>
      </c>
      <c r="K174" t="s">
        <v>348</v>
      </c>
    </row>
    <row r="175" spans="1:11" x14ac:dyDescent="0.3">
      <c r="A175" s="5"/>
      <c r="B175" s="7"/>
      <c r="C175" s="37"/>
      <c r="D175" s="37"/>
      <c r="E175" s="37"/>
      <c r="F175" s="37"/>
      <c r="G175" s="45"/>
      <c r="H175" t="s">
        <v>331</v>
      </c>
      <c r="I175" t="s">
        <v>317</v>
      </c>
      <c r="J175" t="s">
        <v>684</v>
      </c>
      <c r="K175" t="s">
        <v>350</v>
      </c>
    </row>
    <row r="176" spans="1:11" x14ac:dyDescent="0.3">
      <c r="A176" s="5"/>
      <c r="B176" s="7"/>
      <c r="C176" s="37"/>
      <c r="D176" s="37"/>
      <c r="E176" s="37"/>
      <c r="F176" s="37"/>
      <c r="G176" s="45"/>
      <c r="H176" t="s">
        <v>332</v>
      </c>
      <c r="I176" t="s">
        <v>656</v>
      </c>
      <c r="J176" t="s">
        <v>370</v>
      </c>
      <c r="K176" t="s">
        <v>351</v>
      </c>
    </row>
    <row r="177" spans="1:11" x14ac:dyDescent="0.3">
      <c r="A177" s="5"/>
      <c r="B177" s="7"/>
      <c r="C177" s="37"/>
      <c r="D177" s="37"/>
      <c r="E177" s="37"/>
      <c r="F177" s="37"/>
      <c r="G177" s="45"/>
      <c r="H177" t="s">
        <v>333</v>
      </c>
      <c r="I177" t="s">
        <v>657</v>
      </c>
      <c r="J177" t="s">
        <v>686</v>
      </c>
      <c r="K177" t="s">
        <v>352</v>
      </c>
    </row>
    <row r="178" spans="1:11" x14ac:dyDescent="0.3">
      <c r="A178" s="5"/>
      <c r="B178" s="7"/>
      <c r="C178" s="37"/>
      <c r="D178" s="37"/>
      <c r="E178" s="37"/>
      <c r="F178" s="37"/>
      <c r="G178" s="45"/>
      <c r="H178" t="s">
        <v>334</v>
      </c>
      <c r="I178" t="s">
        <v>658</v>
      </c>
      <c r="J178" t="s">
        <v>371</v>
      </c>
      <c r="K178" t="s">
        <v>353</v>
      </c>
    </row>
    <row r="179" spans="1:11" x14ac:dyDescent="0.3">
      <c r="A179" s="5"/>
      <c r="B179" s="7"/>
      <c r="C179" s="37"/>
      <c r="D179" s="37"/>
      <c r="E179" s="37"/>
      <c r="F179" s="37"/>
      <c r="G179" s="45"/>
      <c r="H179" t="s">
        <v>335</v>
      </c>
      <c r="I179" t="s">
        <v>659</v>
      </c>
      <c r="J179" t="s">
        <v>372</v>
      </c>
      <c r="K179" t="s">
        <v>681</v>
      </c>
    </row>
    <row r="180" spans="1:11" x14ac:dyDescent="0.3">
      <c r="A180" s="5"/>
      <c r="B180" s="7"/>
      <c r="C180" s="37"/>
      <c r="D180" s="37"/>
      <c r="E180" s="37"/>
      <c r="F180" s="37"/>
      <c r="G180" s="45"/>
      <c r="H180" t="s">
        <v>336</v>
      </c>
      <c r="I180" t="s">
        <v>660</v>
      </c>
      <c r="J180" t="s">
        <v>687</v>
      </c>
      <c r="K180" t="s">
        <v>355</v>
      </c>
    </row>
    <row r="181" spans="1:11" x14ac:dyDescent="0.3">
      <c r="A181" s="5"/>
      <c r="B181" s="7"/>
      <c r="C181" s="37"/>
      <c r="D181" s="37"/>
      <c r="E181" s="37"/>
      <c r="F181" s="37"/>
      <c r="G181" s="45"/>
      <c r="H181" t="s">
        <v>337</v>
      </c>
      <c r="I181" t="s">
        <v>661</v>
      </c>
      <c r="J181" t="s">
        <v>828</v>
      </c>
      <c r="K181" t="s">
        <v>356</v>
      </c>
    </row>
    <row r="182" spans="1:11" x14ac:dyDescent="0.3">
      <c r="A182" s="5"/>
      <c r="B182" s="7"/>
      <c r="C182" s="37"/>
      <c r="D182" s="37"/>
      <c r="E182" s="37"/>
      <c r="F182" s="37"/>
      <c r="G182" s="45"/>
      <c r="H182" t="s">
        <v>338</v>
      </c>
      <c r="I182" t="s">
        <v>662</v>
      </c>
      <c r="J182" t="s">
        <v>688</v>
      </c>
      <c r="K182" t="s">
        <v>940</v>
      </c>
    </row>
    <row r="183" spans="1:11" x14ac:dyDescent="0.3">
      <c r="A183" s="5"/>
      <c r="B183" s="7"/>
      <c r="C183" s="37"/>
      <c r="D183" s="37"/>
      <c r="E183" s="37"/>
      <c r="F183" s="37"/>
      <c r="G183" s="45"/>
      <c r="H183" t="s">
        <v>339</v>
      </c>
      <c r="I183" t="s">
        <v>318</v>
      </c>
      <c r="J183" t="s">
        <v>373</v>
      </c>
      <c r="K183" t="s">
        <v>941</v>
      </c>
    </row>
    <row r="184" spans="1:11" x14ac:dyDescent="0.3">
      <c r="A184" s="5"/>
      <c r="B184" s="7"/>
      <c r="C184" s="37"/>
      <c r="D184" s="37"/>
      <c r="E184" s="37"/>
      <c r="F184" s="37"/>
      <c r="G184" s="45"/>
      <c r="H184" t="s">
        <v>340</v>
      </c>
      <c r="I184" t="s">
        <v>663</v>
      </c>
      <c r="J184" t="s">
        <v>374</v>
      </c>
      <c r="K184" t="s">
        <v>942</v>
      </c>
    </row>
    <row r="185" spans="1:11" x14ac:dyDescent="0.3">
      <c r="A185" s="5"/>
      <c r="B185" s="7"/>
      <c r="C185" s="37"/>
      <c r="D185" s="37"/>
      <c r="E185" s="37"/>
      <c r="F185" s="37"/>
      <c r="G185" s="45"/>
      <c r="H185" t="s">
        <v>341</v>
      </c>
      <c r="I185" t="s">
        <v>664</v>
      </c>
      <c r="J185" t="s">
        <v>375</v>
      </c>
      <c r="K185" t="s">
        <v>943</v>
      </c>
    </row>
    <row r="186" spans="1:11" x14ac:dyDescent="0.3">
      <c r="A186" s="5"/>
      <c r="B186" s="7"/>
      <c r="C186" s="37"/>
      <c r="D186" s="37"/>
      <c r="E186" s="37"/>
      <c r="F186" s="37"/>
      <c r="G186" s="45"/>
      <c r="H186" t="s">
        <v>342</v>
      </c>
      <c r="I186" t="s">
        <v>665</v>
      </c>
      <c r="J186" t="s">
        <v>829</v>
      </c>
      <c r="K186" t="s">
        <v>366</v>
      </c>
    </row>
    <row r="187" spans="1:11" x14ac:dyDescent="0.3">
      <c r="A187" s="5"/>
      <c r="B187" s="7"/>
      <c r="C187" s="37"/>
      <c r="D187" s="37"/>
      <c r="E187" s="37"/>
      <c r="F187" s="37"/>
      <c r="G187" s="45"/>
      <c r="H187" t="s">
        <v>343</v>
      </c>
      <c r="I187" t="s">
        <v>798</v>
      </c>
      <c r="J187" t="s">
        <v>689</v>
      </c>
      <c r="K187" t="s">
        <v>684</v>
      </c>
    </row>
    <row r="188" spans="1:11" x14ac:dyDescent="0.3">
      <c r="A188" s="5"/>
      <c r="B188" s="7"/>
      <c r="C188" s="37"/>
      <c r="D188" s="37"/>
      <c r="E188" s="37"/>
      <c r="F188" s="37"/>
      <c r="G188" s="45"/>
      <c r="H188" t="s">
        <v>344</v>
      </c>
      <c r="I188" t="s">
        <v>797</v>
      </c>
      <c r="J188" t="s">
        <v>376</v>
      </c>
      <c r="K188" t="s">
        <v>369</v>
      </c>
    </row>
    <row r="189" spans="1:11" x14ac:dyDescent="0.3">
      <c r="A189" s="5"/>
      <c r="B189" s="7"/>
      <c r="C189" s="37"/>
      <c r="D189" s="37"/>
      <c r="E189" s="37"/>
      <c r="F189" s="37"/>
      <c r="G189" s="45"/>
      <c r="H189" t="s">
        <v>345</v>
      </c>
      <c r="I189" t="s">
        <v>666</v>
      </c>
      <c r="J189" t="s">
        <v>690</v>
      </c>
      <c r="K189" t="s">
        <v>370</v>
      </c>
    </row>
    <row r="190" spans="1:11" x14ac:dyDescent="0.3">
      <c r="A190" s="5"/>
      <c r="B190" s="7"/>
      <c r="C190" s="37"/>
      <c r="D190" s="37"/>
      <c r="E190" s="37"/>
      <c r="F190" s="37"/>
      <c r="G190" s="45"/>
      <c r="H190" t="s">
        <v>346</v>
      </c>
      <c r="I190" t="s">
        <v>320</v>
      </c>
      <c r="J190" t="s">
        <v>691</v>
      </c>
      <c r="K190" t="s">
        <v>371</v>
      </c>
    </row>
    <row r="191" spans="1:11" x14ac:dyDescent="0.3">
      <c r="A191" s="5"/>
      <c r="B191" s="7"/>
      <c r="C191" s="37"/>
      <c r="D191" s="37"/>
      <c r="E191" s="37"/>
      <c r="F191" s="37"/>
      <c r="G191" s="45"/>
      <c r="H191" t="s">
        <v>347</v>
      </c>
      <c r="I191" t="s">
        <v>321</v>
      </c>
      <c r="J191" t="s">
        <v>692</v>
      </c>
      <c r="K191" t="s">
        <v>372</v>
      </c>
    </row>
    <row r="192" spans="1:11" x14ac:dyDescent="0.3">
      <c r="A192" s="5"/>
      <c r="B192" s="7"/>
      <c r="C192" s="37"/>
      <c r="D192" s="37"/>
      <c r="E192" s="37"/>
      <c r="F192" s="37"/>
      <c r="G192" s="45"/>
      <c r="H192" t="s">
        <v>348</v>
      </c>
      <c r="I192" t="s">
        <v>667</v>
      </c>
      <c r="J192" t="s">
        <v>830</v>
      </c>
      <c r="K192" t="s">
        <v>373</v>
      </c>
    </row>
    <row r="193" spans="1:11" x14ac:dyDescent="0.3">
      <c r="A193" s="5"/>
      <c r="B193" s="7"/>
      <c r="C193" s="37"/>
      <c r="D193" s="37"/>
      <c r="E193" s="37"/>
      <c r="F193" s="37"/>
      <c r="G193" s="45"/>
      <c r="H193" t="s">
        <v>349</v>
      </c>
      <c r="I193" t="s">
        <v>668</v>
      </c>
      <c r="J193" t="s">
        <v>694</v>
      </c>
      <c r="K193" t="s">
        <v>374</v>
      </c>
    </row>
    <row r="194" spans="1:11" x14ac:dyDescent="0.3">
      <c r="A194" s="5"/>
      <c r="B194" s="7"/>
      <c r="C194" s="37"/>
      <c r="D194" s="37"/>
      <c r="E194" s="37"/>
      <c r="F194" s="37"/>
      <c r="G194" s="45"/>
      <c r="H194" t="s">
        <v>350</v>
      </c>
      <c r="I194" t="s">
        <v>669</v>
      </c>
      <c r="J194" t="s">
        <v>695</v>
      </c>
      <c r="K194" t="s">
        <v>375</v>
      </c>
    </row>
    <row r="195" spans="1:11" x14ac:dyDescent="0.3">
      <c r="A195" s="5"/>
      <c r="B195" s="7"/>
      <c r="C195" s="37"/>
      <c r="D195" s="37"/>
      <c r="E195" s="37"/>
      <c r="F195" s="37"/>
      <c r="G195" s="45"/>
      <c r="H195" t="s">
        <v>351</v>
      </c>
      <c r="I195" t="s">
        <v>670</v>
      </c>
      <c r="J195" t="s">
        <v>379</v>
      </c>
      <c r="K195" t="s">
        <v>376</v>
      </c>
    </row>
    <row r="196" spans="1:11" x14ac:dyDescent="0.3">
      <c r="A196" s="5"/>
      <c r="B196" s="7"/>
      <c r="C196" s="37"/>
      <c r="D196" s="37"/>
      <c r="E196" s="37"/>
      <c r="F196" s="37"/>
      <c r="G196" s="45"/>
      <c r="H196" t="s">
        <v>352</v>
      </c>
      <c r="I196" t="s">
        <v>671</v>
      </c>
      <c r="J196" t="s">
        <v>380</v>
      </c>
      <c r="K196" t="s">
        <v>377</v>
      </c>
    </row>
    <row r="197" spans="1:11" x14ac:dyDescent="0.3">
      <c r="A197" s="5"/>
      <c r="B197" s="7"/>
      <c r="C197" s="37"/>
      <c r="D197" s="37"/>
      <c r="E197" s="37"/>
      <c r="F197" s="37"/>
      <c r="G197" s="45"/>
      <c r="H197" t="s">
        <v>353</v>
      </c>
      <c r="I197" t="s">
        <v>672</v>
      </c>
      <c r="J197" t="s">
        <v>381</v>
      </c>
      <c r="K197" t="s">
        <v>378</v>
      </c>
    </row>
    <row r="198" spans="1:11" x14ac:dyDescent="0.3">
      <c r="A198" s="5"/>
      <c r="B198" s="7"/>
      <c r="C198" s="37"/>
      <c r="D198" s="37"/>
      <c r="E198" s="37"/>
      <c r="F198" s="37"/>
      <c r="G198" s="45"/>
      <c r="H198" t="s">
        <v>354</v>
      </c>
      <c r="I198" t="s">
        <v>324</v>
      </c>
      <c r="J198" t="s">
        <v>831</v>
      </c>
      <c r="K198" t="s">
        <v>379</v>
      </c>
    </row>
    <row r="199" spans="1:11" x14ac:dyDescent="0.3">
      <c r="A199" s="5"/>
      <c r="B199" s="7"/>
      <c r="C199" s="37"/>
      <c r="D199" s="37"/>
      <c r="E199" s="37"/>
      <c r="F199" s="37"/>
      <c r="G199" s="45"/>
      <c r="H199" t="s">
        <v>355</v>
      </c>
      <c r="I199" t="s">
        <v>673</v>
      </c>
      <c r="J199" t="s">
        <v>382</v>
      </c>
      <c r="K199" t="s">
        <v>380</v>
      </c>
    </row>
    <row r="200" spans="1:11" x14ac:dyDescent="0.3">
      <c r="A200" s="5"/>
      <c r="B200" s="7"/>
      <c r="C200" s="37"/>
      <c r="D200" s="37"/>
      <c r="E200" s="37"/>
      <c r="F200" s="37"/>
      <c r="G200" s="45"/>
      <c r="H200" t="s">
        <v>356</v>
      </c>
      <c r="I200" t="s">
        <v>674</v>
      </c>
      <c r="J200" t="s">
        <v>832</v>
      </c>
      <c r="K200" t="s">
        <v>381</v>
      </c>
    </row>
    <row r="201" spans="1:11" x14ac:dyDescent="0.3">
      <c r="A201" s="5"/>
      <c r="B201" s="7"/>
      <c r="C201" s="37"/>
      <c r="D201" s="37"/>
      <c r="E201" s="37"/>
      <c r="F201" s="37"/>
      <c r="G201" s="45"/>
      <c r="H201" t="s">
        <v>357</v>
      </c>
      <c r="I201" t="s">
        <v>675</v>
      </c>
      <c r="J201" t="s">
        <v>700</v>
      </c>
      <c r="K201" t="s">
        <v>382</v>
      </c>
    </row>
    <row r="202" spans="1:11" x14ac:dyDescent="0.3">
      <c r="A202" s="5"/>
      <c r="B202" s="7"/>
      <c r="C202" s="37"/>
      <c r="D202" s="37"/>
      <c r="E202" s="37"/>
      <c r="F202" s="37"/>
      <c r="G202" s="45"/>
      <c r="H202" t="s">
        <v>358</v>
      </c>
      <c r="I202" t="s">
        <v>325</v>
      </c>
      <c r="J202" t="s">
        <v>412</v>
      </c>
      <c r="K202" t="s">
        <v>700</v>
      </c>
    </row>
    <row r="203" spans="1:11" x14ac:dyDescent="0.3">
      <c r="A203" s="5"/>
      <c r="B203" s="7"/>
      <c r="C203" s="37"/>
      <c r="D203" s="37"/>
      <c r="E203" s="37"/>
      <c r="F203" s="37"/>
      <c r="G203" s="45"/>
      <c r="H203" t="s">
        <v>359</v>
      </c>
      <c r="I203" t="s">
        <v>326</v>
      </c>
      <c r="J203" t="s">
        <v>413</v>
      </c>
      <c r="K203" t="s">
        <v>412</v>
      </c>
    </row>
    <row r="204" spans="1:11" x14ac:dyDescent="0.3">
      <c r="A204" s="5"/>
      <c r="B204" s="7"/>
      <c r="C204" s="37"/>
      <c r="D204" s="37"/>
      <c r="E204" s="37"/>
      <c r="F204" s="37"/>
      <c r="G204" s="45"/>
      <c r="H204" t="s">
        <v>360</v>
      </c>
      <c r="I204" t="s">
        <v>328</v>
      </c>
      <c r="J204" t="s">
        <v>414</v>
      </c>
      <c r="K204" t="s">
        <v>413</v>
      </c>
    </row>
    <row r="205" spans="1:11" x14ac:dyDescent="0.3">
      <c r="A205" s="5"/>
      <c r="B205" s="7"/>
      <c r="C205" s="37"/>
      <c r="D205" s="37"/>
      <c r="E205" s="37"/>
      <c r="F205" s="37"/>
      <c r="G205" s="45"/>
      <c r="H205" t="s">
        <v>361</v>
      </c>
      <c r="I205" t="s">
        <v>676</v>
      </c>
      <c r="J205" t="s">
        <v>415</v>
      </c>
      <c r="K205" t="s">
        <v>414</v>
      </c>
    </row>
    <row r="206" spans="1:11" x14ac:dyDescent="0.3">
      <c r="A206" s="5"/>
      <c r="B206" s="7"/>
      <c r="C206" s="37"/>
      <c r="D206" s="37"/>
      <c r="E206" s="37"/>
      <c r="F206" s="37"/>
      <c r="G206" s="45"/>
      <c r="H206" t="s">
        <v>362</v>
      </c>
      <c r="I206" t="s">
        <v>330</v>
      </c>
      <c r="J206" t="s">
        <v>416</v>
      </c>
      <c r="K206" t="s">
        <v>415</v>
      </c>
    </row>
    <row r="207" spans="1:11" x14ac:dyDescent="0.3">
      <c r="A207" s="5"/>
      <c r="B207" s="7"/>
      <c r="C207" s="37"/>
      <c r="D207" s="37"/>
      <c r="E207" s="37"/>
      <c r="F207" s="37"/>
      <c r="G207" s="45"/>
      <c r="H207" t="s">
        <v>363</v>
      </c>
      <c r="I207" t="s">
        <v>331</v>
      </c>
      <c r="J207" t="s">
        <v>417</v>
      </c>
      <c r="K207" t="s">
        <v>416</v>
      </c>
    </row>
    <row r="208" spans="1:11" x14ac:dyDescent="0.3">
      <c r="A208" s="5"/>
      <c r="B208" s="7"/>
      <c r="C208" s="37"/>
      <c r="D208" s="37"/>
      <c r="E208" s="37"/>
      <c r="F208" s="37"/>
      <c r="G208" s="45"/>
      <c r="H208" t="s">
        <v>364</v>
      </c>
      <c r="I208" t="s">
        <v>332</v>
      </c>
      <c r="J208" t="s">
        <v>418</v>
      </c>
      <c r="K208" t="s">
        <v>417</v>
      </c>
    </row>
    <row r="209" spans="1:11" x14ac:dyDescent="0.3">
      <c r="A209" s="5"/>
      <c r="B209" s="7"/>
      <c r="C209" s="37"/>
      <c r="D209" s="37"/>
      <c r="E209" s="37"/>
      <c r="F209" s="37"/>
      <c r="G209" s="45"/>
      <c r="H209" t="s">
        <v>365</v>
      </c>
      <c r="I209" t="s">
        <v>334</v>
      </c>
      <c r="J209" t="s">
        <v>420</v>
      </c>
      <c r="K209" t="s">
        <v>418</v>
      </c>
    </row>
    <row r="210" spans="1:11" x14ac:dyDescent="0.3">
      <c r="A210" s="5"/>
      <c r="B210" s="7"/>
      <c r="C210" s="37"/>
      <c r="D210" s="37"/>
      <c r="E210" s="37"/>
      <c r="F210" s="37"/>
      <c r="G210" s="45"/>
      <c r="H210" t="s">
        <v>366</v>
      </c>
      <c r="I210" t="s">
        <v>336</v>
      </c>
      <c r="J210" t="s">
        <v>701</v>
      </c>
      <c r="K210" t="s">
        <v>420</v>
      </c>
    </row>
    <row r="211" spans="1:11" x14ac:dyDescent="0.3">
      <c r="A211" s="5"/>
      <c r="B211" s="7"/>
      <c r="C211" s="37"/>
      <c r="D211" s="37"/>
      <c r="E211" s="37"/>
      <c r="F211" s="37"/>
      <c r="G211" s="45"/>
      <c r="H211" t="s">
        <v>367</v>
      </c>
      <c r="I211" t="s">
        <v>677</v>
      </c>
      <c r="J211" t="s">
        <v>421</v>
      </c>
      <c r="K211" t="s">
        <v>701</v>
      </c>
    </row>
    <row r="212" spans="1:11" x14ac:dyDescent="0.3">
      <c r="A212" s="5"/>
      <c r="B212" s="7"/>
      <c r="C212" s="37"/>
      <c r="D212" s="37"/>
      <c r="E212" s="37"/>
      <c r="F212" s="37"/>
      <c r="G212" s="45"/>
      <c r="H212" t="s">
        <v>368</v>
      </c>
      <c r="I212" t="s">
        <v>337</v>
      </c>
      <c r="J212" t="s">
        <v>702</v>
      </c>
      <c r="K212" t="s">
        <v>702</v>
      </c>
    </row>
    <row r="213" spans="1:11" x14ac:dyDescent="0.3">
      <c r="A213" s="5"/>
      <c r="B213" s="7"/>
      <c r="C213" s="37"/>
      <c r="D213" s="37"/>
      <c r="E213" s="37"/>
      <c r="F213" s="37"/>
      <c r="G213" s="45"/>
      <c r="H213" t="s">
        <v>369</v>
      </c>
      <c r="I213" t="s">
        <v>338</v>
      </c>
      <c r="J213" t="s">
        <v>422</v>
      </c>
      <c r="K213" t="s">
        <v>944</v>
      </c>
    </row>
    <row r="214" spans="1:11" x14ac:dyDescent="0.3">
      <c r="A214" s="5"/>
      <c r="B214" s="7"/>
      <c r="C214" s="37"/>
      <c r="D214" s="37"/>
      <c r="E214" s="37"/>
      <c r="F214" s="37"/>
      <c r="G214" s="45"/>
      <c r="H214" t="s">
        <v>370</v>
      </c>
      <c r="I214" t="s">
        <v>339</v>
      </c>
      <c r="J214" t="s">
        <v>423</v>
      </c>
      <c r="K214" t="s">
        <v>703</v>
      </c>
    </row>
    <row r="215" spans="1:11" x14ac:dyDescent="0.3">
      <c r="A215" s="5"/>
      <c r="B215" s="7"/>
      <c r="C215" s="37"/>
      <c r="D215" s="37"/>
      <c r="E215" s="37"/>
      <c r="F215" s="37"/>
      <c r="G215" s="45"/>
      <c r="H215" t="s">
        <v>371</v>
      </c>
      <c r="I215" t="s">
        <v>340</v>
      </c>
      <c r="J215" t="s">
        <v>424</v>
      </c>
      <c r="K215" t="s">
        <v>422</v>
      </c>
    </row>
    <row r="216" spans="1:11" x14ac:dyDescent="0.3">
      <c r="A216" s="5"/>
      <c r="B216" s="7"/>
      <c r="C216" s="37"/>
      <c r="D216" s="37"/>
      <c r="E216" s="37"/>
      <c r="F216" s="37"/>
      <c r="G216" s="45"/>
      <c r="H216" t="s">
        <v>372</v>
      </c>
      <c r="I216" t="s">
        <v>678</v>
      </c>
      <c r="J216" t="s">
        <v>706</v>
      </c>
      <c r="K216" t="s">
        <v>945</v>
      </c>
    </row>
    <row r="217" spans="1:11" x14ac:dyDescent="0.3">
      <c r="A217" s="5"/>
      <c r="B217" s="7"/>
      <c r="C217" s="37"/>
      <c r="D217" s="37"/>
      <c r="E217" s="37"/>
      <c r="F217" s="37"/>
      <c r="G217" s="45"/>
      <c r="H217" t="s">
        <v>373</v>
      </c>
      <c r="I217" t="s">
        <v>341</v>
      </c>
      <c r="J217" t="s">
        <v>711</v>
      </c>
      <c r="K217" t="s">
        <v>423</v>
      </c>
    </row>
    <row r="218" spans="1:11" x14ac:dyDescent="0.3">
      <c r="A218" s="5"/>
      <c r="B218" s="7"/>
      <c r="C218" s="37"/>
      <c r="D218" s="37"/>
      <c r="E218" s="37"/>
      <c r="F218" s="37"/>
      <c r="G218" s="45"/>
      <c r="H218" t="s">
        <v>374</v>
      </c>
      <c r="I218" t="s">
        <v>679</v>
      </c>
      <c r="J218" t="s">
        <v>426</v>
      </c>
      <c r="K218" t="s">
        <v>424</v>
      </c>
    </row>
    <row r="219" spans="1:11" x14ac:dyDescent="0.3">
      <c r="A219" s="5"/>
      <c r="B219" s="7"/>
      <c r="C219" s="37"/>
      <c r="D219" s="37"/>
      <c r="E219" s="37"/>
      <c r="F219" s="37"/>
      <c r="G219" s="45"/>
      <c r="H219" t="s">
        <v>375</v>
      </c>
      <c r="I219" t="s">
        <v>344</v>
      </c>
      <c r="J219" t="s">
        <v>429</v>
      </c>
      <c r="K219" t="s">
        <v>704</v>
      </c>
    </row>
    <row r="220" spans="1:11" x14ac:dyDescent="0.3">
      <c r="A220" s="5"/>
      <c r="B220" s="7"/>
      <c r="C220" s="37"/>
      <c r="D220" s="37"/>
      <c r="E220" s="37"/>
      <c r="F220" s="37"/>
      <c r="G220" s="45"/>
      <c r="H220" t="s">
        <v>376</v>
      </c>
      <c r="I220" t="s">
        <v>345</v>
      </c>
      <c r="J220" t="s">
        <v>430</v>
      </c>
      <c r="K220" t="s">
        <v>705</v>
      </c>
    </row>
    <row r="221" spans="1:11" x14ac:dyDescent="0.3">
      <c r="A221" s="5"/>
      <c r="B221" s="7"/>
      <c r="C221" s="37"/>
      <c r="D221" s="37"/>
      <c r="E221" s="37"/>
      <c r="F221" s="37"/>
      <c r="G221" s="45"/>
      <c r="H221" t="s">
        <v>377</v>
      </c>
      <c r="I221" t="s">
        <v>680</v>
      </c>
      <c r="J221" t="s">
        <v>431</v>
      </c>
      <c r="K221" t="s">
        <v>706</v>
      </c>
    </row>
    <row r="222" spans="1:11" x14ac:dyDescent="0.3">
      <c r="A222" s="5"/>
      <c r="B222" s="7"/>
      <c r="C222" s="37"/>
      <c r="D222" s="37"/>
      <c r="E222" s="37"/>
      <c r="F222" s="37"/>
      <c r="G222" s="45"/>
      <c r="H222" t="s">
        <v>378</v>
      </c>
      <c r="I222" t="s">
        <v>346</v>
      </c>
      <c r="J222" t="s">
        <v>432</v>
      </c>
      <c r="K222" t="s">
        <v>707</v>
      </c>
    </row>
    <row r="223" spans="1:11" x14ac:dyDescent="0.3">
      <c r="A223" s="5"/>
      <c r="B223" s="7"/>
      <c r="C223" s="37"/>
      <c r="D223" s="37"/>
      <c r="E223" s="37"/>
      <c r="F223" s="37"/>
      <c r="G223" s="45"/>
      <c r="H223" t="s">
        <v>379</v>
      </c>
      <c r="I223" t="s">
        <v>347</v>
      </c>
      <c r="J223" t="s">
        <v>712</v>
      </c>
      <c r="K223" t="s">
        <v>708</v>
      </c>
    </row>
    <row r="224" spans="1:11" x14ac:dyDescent="0.3">
      <c r="A224" s="5"/>
      <c r="B224" s="7"/>
      <c r="C224" s="37"/>
      <c r="D224" s="37"/>
      <c r="E224" s="37"/>
      <c r="F224" s="37"/>
      <c r="G224" s="45"/>
      <c r="H224" t="s">
        <v>380</v>
      </c>
      <c r="I224" t="s">
        <v>348</v>
      </c>
      <c r="J224" t="s">
        <v>433</v>
      </c>
      <c r="K224" t="s">
        <v>709</v>
      </c>
    </row>
    <row r="225" spans="1:11" x14ac:dyDescent="0.3">
      <c r="A225" s="5"/>
      <c r="B225" s="7"/>
      <c r="C225" s="37"/>
      <c r="D225" s="37"/>
      <c r="E225" s="37"/>
      <c r="F225" s="37"/>
      <c r="G225" s="45"/>
      <c r="H225" t="s">
        <v>381</v>
      </c>
      <c r="I225" t="s">
        <v>350</v>
      </c>
      <c r="J225" t="s">
        <v>799</v>
      </c>
      <c r="K225" t="s">
        <v>710</v>
      </c>
    </row>
    <row r="226" spans="1:11" x14ac:dyDescent="0.3">
      <c r="A226" s="5"/>
      <c r="B226" s="7"/>
      <c r="C226" s="37"/>
      <c r="D226" s="37"/>
      <c r="E226" s="37"/>
      <c r="F226" s="37"/>
      <c r="G226" s="45"/>
      <c r="H226" t="s">
        <v>382</v>
      </c>
      <c r="I226" t="s">
        <v>352</v>
      </c>
      <c r="J226" t="s">
        <v>434</v>
      </c>
      <c r="K226" t="s">
        <v>711</v>
      </c>
    </row>
    <row r="227" spans="1:11" x14ac:dyDescent="0.3">
      <c r="A227" s="5"/>
      <c r="B227" s="7"/>
      <c r="C227" s="37"/>
      <c r="D227" s="37"/>
      <c r="E227" s="37"/>
      <c r="F227" s="37"/>
      <c r="G227" s="45"/>
      <c r="H227" t="s">
        <v>383</v>
      </c>
      <c r="I227" t="s">
        <v>353</v>
      </c>
      <c r="J227" t="s">
        <v>435</v>
      </c>
      <c r="K227" t="s">
        <v>426</v>
      </c>
    </row>
    <row r="228" spans="1:11" x14ac:dyDescent="0.3">
      <c r="A228" s="5"/>
      <c r="B228" s="7"/>
      <c r="C228" s="37"/>
      <c r="D228" s="37"/>
      <c r="E228" s="37"/>
      <c r="F228" s="37"/>
      <c r="G228" s="45"/>
      <c r="H228" t="s">
        <v>384</v>
      </c>
      <c r="I228" t="s">
        <v>681</v>
      </c>
      <c r="J228" t="s">
        <v>833</v>
      </c>
      <c r="K228" t="s">
        <v>946</v>
      </c>
    </row>
    <row r="229" spans="1:11" x14ac:dyDescent="0.3">
      <c r="A229" s="5"/>
      <c r="B229" s="7"/>
      <c r="C229" s="37"/>
      <c r="D229" s="37"/>
      <c r="E229" s="37"/>
      <c r="F229" s="37"/>
      <c r="G229" s="45"/>
      <c r="H229" t="s">
        <v>385</v>
      </c>
      <c r="I229" t="s">
        <v>682</v>
      </c>
      <c r="J229" t="s">
        <v>440</v>
      </c>
      <c r="K229" t="s">
        <v>947</v>
      </c>
    </row>
    <row r="230" spans="1:11" x14ac:dyDescent="0.3">
      <c r="A230" s="5"/>
      <c r="B230" s="7"/>
      <c r="C230" s="37"/>
      <c r="D230" s="37"/>
      <c r="E230" s="37"/>
      <c r="F230" s="37"/>
      <c r="G230" s="45"/>
      <c r="H230" t="s">
        <v>386</v>
      </c>
      <c r="I230" t="s">
        <v>355</v>
      </c>
      <c r="J230" t="s">
        <v>441</v>
      </c>
      <c r="K230" t="s">
        <v>429</v>
      </c>
    </row>
    <row r="231" spans="1:11" x14ac:dyDescent="0.3">
      <c r="A231" s="5"/>
      <c r="B231" s="7"/>
      <c r="C231" s="37"/>
      <c r="D231" s="37"/>
      <c r="E231" s="37"/>
      <c r="F231" s="37"/>
      <c r="G231" s="45"/>
      <c r="H231" t="s">
        <v>387</v>
      </c>
      <c r="I231" t="s">
        <v>683</v>
      </c>
      <c r="J231" t="s">
        <v>442</v>
      </c>
      <c r="K231" t="s">
        <v>430</v>
      </c>
    </row>
    <row r="232" spans="1:11" x14ac:dyDescent="0.3">
      <c r="A232" s="5"/>
      <c r="B232" s="7"/>
      <c r="C232" s="37"/>
      <c r="D232" s="37"/>
      <c r="E232" s="37"/>
      <c r="F232" s="37"/>
      <c r="G232" s="45"/>
      <c r="H232" t="s">
        <v>388</v>
      </c>
      <c r="I232" t="s">
        <v>799</v>
      </c>
      <c r="J232" t="s">
        <v>443</v>
      </c>
      <c r="K232" t="s">
        <v>431</v>
      </c>
    </row>
    <row r="233" spans="1:11" x14ac:dyDescent="0.3">
      <c r="A233" s="5"/>
      <c r="B233" s="7"/>
      <c r="C233" s="37"/>
      <c r="D233" s="37"/>
      <c r="E233" s="37"/>
      <c r="F233" s="37"/>
      <c r="G233" s="45"/>
      <c r="H233" t="s">
        <v>389</v>
      </c>
      <c r="I233" t="s">
        <v>364</v>
      </c>
      <c r="J233" t="s">
        <v>444</v>
      </c>
      <c r="K233" t="s">
        <v>432</v>
      </c>
    </row>
    <row r="234" spans="1:11" x14ac:dyDescent="0.3">
      <c r="A234" s="5"/>
      <c r="B234" s="7"/>
      <c r="C234" s="37"/>
      <c r="D234" s="37"/>
      <c r="E234" s="37"/>
      <c r="F234" s="37"/>
      <c r="G234" s="45"/>
      <c r="H234" t="s">
        <v>390</v>
      </c>
      <c r="I234" t="s">
        <v>366</v>
      </c>
      <c r="J234" t="s">
        <v>445</v>
      </c>
      <c r="K234" t="s">
        <v>433</v>
      </c>
    </row>
    <row r="235" spans="1:11" x14ac:dyDescent="0.3">
      <c r="A235" s="5"/>
      <c r="B235" s="7"/>
      <c r="C235" s="37"/>
      <c r="D235" s="37"/>
      <c r="E235" s="37"/>
      <c r="F235" s="37"/>
      <c r="G235" s="45"/>
      <c r="H235" t="s">
        <v>391</v>
      </c>
      <c r="I235" t="s">
        <v>684</v>
      </c>
      <c r="J235" t="s">
        <v>834</v>
      </c>
      <c r="K235" t="s">
        <v>948</v>
      </c>
    </row>
    <row r="236" spans="1:11" x14ac:dyDescent="0.3">
      <c r="A236" s="5"/>
      <c r="B236" s="7"/>
      <c r="C236" s="37"/>
      <c r="D236" s="37"/>
      <c r="E236" s="37"/>
      <c r="F236" s="37"/>
      <c r="G236" s="45"/>
      <c r="H236" t="s">
        <v>392</v>
      </c>
      <c r="I236" t="s">
        <v>368</v>
      </c>
      <c r="J236" t="s">
        <v>448</v>
      </c>
      <c r="K236" t="s">
        <v>949</v>
      </c>
    </row>
    <row r="237" spans="1:11" x14ac:dyDescent="0.3">
      <c r="A237" s="5"/>
      <c r="B237" s="7"/>
      <c r="C237" s="37"/>
      <c r="D237" s="37"/>
      <c r="E237" s="37"/>
      <c r="F237" s="37"/>
      <c r="G237" s="45"/>
      <c r="H237" t="s">
        <v>393</v>
      </c>
      <c r="I237" t="s">
        <v>685</v>
      </c>
      <c r="J237" t="s">
        <v>449</v>
      </c>
      <c r="K237" t="s">
        <v>435</v>
      </c>
    </row>
    <row r="238" spans="1:11" x14ac:dyDescent="0.3">
      <c r="A238" s="5"/>
      <c r="B238" s="7"/>
      <c r="C238" s="37"/>
      <c r="D238" s="37"/>
      <c r="E238" s="37"/>
      <c r="F238" s="37"/>
      <c r="G238" s="45"/>
      <c r="H238" t="s">
        <v>394</v>
      </c>
      <c r="I238" t="s">
        <v>370</v>
      </c>
      <c r="J238" t="s">
        <v>450</v>
      </c>
      <c r="K238" t="s">
        <v>437</v>
      </c>
    </row>
    <row r="239" spans="1:11" x14ac:dyDescent="0.3">
      <c r="A239" s="5"/>
      <c r="B239" s="7"/>
      <c r="C239" s="37"/>
      <c r="D239" s="37"/>
      <c r="E239" s="37"/>
      <c r="F239" s="37"/>
      <c r="G239" s="45"/>
      <c r="H239" t="s">
        <v>395</v>
      </c>
      <c r="I239" t="s">
        <v>686</v>
      </c>
      <c r="J239" t="s">
        <v>451</v>
      </c>
      <c r="K239" t="s">
        <v>439</v>
      </c>
    </row>
    <row r="240" spans="1:11" x14ac:dyDescent="0.3">
      <c r="A240" s="5"/>
      <c r="B240" s="7"/>
      <c r="C240" s="37"/>
      <c r="D240" s="37"/>
      <c r="E240" s="37"/>
      <c r="F240" s="37"/>
      <c r="G240" s="45"/>
      <c r="H240" t="s">
        <v>396</v>
      </c>
      <c r="I240" t="s">
        <v>371</v>
      </c>
      <c r="J240" t="s">
        <v>452</v>
      </c>
      <c r="K240" t="s">
        <v>441</v>
      </c>
    </row>
    <row r="241" spans="1:11" x14ac:dyDescent="0.3">
      <c r="A241" s="5"/>
      <c r="B241" s="7"/>
      <c r="C241" s="37"/>
      <c r="D241" s="37"/>
      <c r="E241" s="37"/>
      <c r="F241" s="37"/>
      <c r="G241" s="45"/>
      <c r="H241" t="s">
        <v>397</v>
      </c>
      <c r="I241" t="s">
        <v>372</v>
      </c>
      <c r="J241" t="s">
        <v>454</v>
      </c>
      <c r="K241" t="s">
        <v>950</v>
      </c>
    </row>
    <row r="242" spans="1:11" x14ac:dyDescent="0.3">
      <c r="A242" s="5"/>
      <c r="B242" s="7"/>
      <c r="C242" s="37"/>
      <c r="D242" s="37"/>
      <c r="E242" s="37"/>
      <c r="F242" s="37"/>
      <c r="G242" s="45"/>
      <c r="H242" t="s">
        <v>398</v>
      </c>
      <c r="I242" t="s">
        <v>687</v>
      </c>
      <c r="J242" t="s">
        <v>456</v>
      </c>
      <c r="K242" t="s">
        <v>442</v>
      </c>
    </row>
    <row r="243" spans="1:11" x14ac:dyDescent="0.3">
      <c r="A243" s="5"/>
      <c r="B243" s="7"/>
      <c r="C243" s="37"/>
      <c r="D243" s="37"/>
      <c r="E243" s="37"/>
      <c r="F243" s="37"/>
      <c r="G243" s="45"/>
      <c r="H243" t="s">
        <v>399</v>
      </c>
      <c r="I243" t="s">
        <v>688</v>
      </c>
      <c r="J243" t="s">
        <v>458</v>
      </c>
      <c r="K243" t="s">
        <v>444</v>
      </c>
    </row>
    <row r="244" spans="1:11" x14ac:dyDescent="0.3">
      <c r="A244" s="5"/>
      <c r="B244" s="7"/>
      <c r="C244" s="37"/>
      <c r="D244" s="37"/>
      <c r="E244" s="37"/>
      <c r="F244" s="37"/>
      <c r="G244" s="45"/>
      <c r="H244" t="s">
        <v>400</v>
      </c>
      <c r="I244" t="s">
        <v>373</v>
      </c>
      <c r="J244" t="s">
        <v>835</v>
      </c>
      <c r="K244" t="s">
        <v>445</v>
      </c>
    </row>
    <row r="245" spans="1:11" x14ac:dyDescent="0.3">
      <c r="A245" s="5"/>
      <c r="B245" s="7"/>
      <c r="C245" s="37"/>
      <c r="D245" s="37"/>
      <c r="E245" s="37"/>
      <c r="F245" s="37"/>
      <c r="G245" s="45"/>
      <c r="H245" t="s">
        <v>401</v>
      </c>
      <c r="I245" t="s">
        <v>374</v>
      </c>
      <c r="J245" t="s">
        <v>836</v>
      </c>
      <c r="K245" t="s">
        <v>446</v>
      </c>
    </row>
    <row r="246" spans="1:11" x14ac:dyDescent="0.3">
      <c r="A246" s="5"/>
      <c r="B246" s="7"/>
      <c r="C246" s="37"/>
      <c r="D246" s="37"/>
      <c r="E246" s="37"/>
      <c r="F246" s="37"/>
      <c r="G246" s="45"/>
      <c r="H246" t="s">
        <v>402</v>
      </c>
      <c r="I246" t="s">
        <v>375</v>
      </c>
      <c r="J246" t="s">
        <v>837</v>
      </c>
      <c r="K246" t="s">
        <v>951</v>
      </c>
    </row>
    <row r="247" spans="1:11" x14ac:dyDescent="0.3">
      <c r="A247" s="5"/>
      <c r="B247" s="7"/>
      <c r="C247" s="37"/>
      <c r="D247" s="37"/>
      <c r="E247" s="37"/>
      <c r="F247" s="37"/>
      <c r="G247" s="45"/>
      <c r="H247" t="s">
        <v>403</v>
      </c>
      <c r="I247" t="s">
        <v>689</v>
      </c>
      <c r="J247" t="s">
        <v>460</v>
      </c>
      <c r="K247" t="s">
        <v>450</v>
      </c>
    </row>
    <row r="248" spans="1:11" x14ac:dyDescent="0.3">
      <c r="A248" s="5"/>
      <c r="B248" s="7"/>
      <c r="C248" s="37"/>
      <c r="D248" s="37"/>
      <c r="E248" s="37"/>
      <c r="F248" s="37"/>
      <c r="G248" s="45"/>
      <c r="H248" t="s">
        <v>404</v>
      </c>
      <c r="I248" t="s">
        <v>376</v>
      </c>
      <c r="J248" t="s">
        <v>838</v>
      </c>
      <c r="K248" t="s">
        <v>451</v>
      </c>
    </row>
    <row r="249" spans="1:11" x14ac:dyDescent="0.3">
      <c r="A249" s="5"/>
      <c r="B249" s="7"/>
      <c r="C249" s="37"/>
      <c r="D249" s="37"/>
      <c r="E249" s="37"/>
      <c r="F249" s="37"/>
      <c r="G249" s="45"/>
      <c r="H249" t="s">
        <v>405</v>
      </c>
      <c r="I249" t="s">
        <v>690</v>
      </c>
      <c r="J249" t="s">
        <v>839</v>
      </c>
      <c r="K249" t="s">
        <v>452</v>
      </c>
    </row>
    <row r="250" spans="1:11" x14ac:dyDescent="0.3">
      <c r="A250" s="5"/>
      <c r="B250" s="7"/>
      <c r="C250" s="37"/>
      <c r="D250" s="37"/>
      <c r="E250" s="37"/>
      <c r="F250" s="37"/>
      <c r="G250" s="45"/>
      <c r="H250" t="s">
        <v>406</v>
      </c>
      <c r="I250" t="s">
        <v>691</v>
      </c>
      <c r="J250" t="s">
        <v>840</v>
      </c>
      <c r="K250" t="s">
        <v>456</v>
      </c>
    </row>
    <row r="251" spans="1:11" x14ac:dyDescent="0.3">
      <c r="A251" s="5"/>
      <c r="B251" s="7"/>
      <c r="C251" s="37"/>
      <c r="D251" s="37"/>
      <c r="E251" s="37"/>
      <c r="F251" s="37"/>
      <c r="G251" s="45"/>
      <c r="H251" t="s">
        <v>407</v>
      </c>
      <c r="I251" t="s">
        <v>692</v>
      </c>
      <c r="J251" t="s">
        <v>462</v>
      </c>
      <c r="K251" t="s">
        <v>458</v>
      </c>
    </row>
    <row r="252" spans="1:11" x14ac:dyDescent="0.3">
      <c r="A252" s="5"/>
      <c r="B252" s="7"/>
      <c r="C252" s="37"/>
      <c r="D252" s="37"/>
      <c r="E252" s="37"/>
      <c r="F252" s="37"/>
      <c r="G252" s="45"/>
      <c r="H252" t="s">
        <v>408</v>
      </c>
      <c r="I252" t="s">
        <v>693</v>
      </c>
      <c r="J252" t="s">
        <v>841</v>
      </c>
      <c r="K252" t="s">
        <v>836</v>
      </c>
    </row>
    <row r="253" spans="1:11" x14ac:dyDescent="0.3">
      <c r="A253" s="5"/>
      <c r="B253" s="7"/>
      <c r="C253" s="37"/>
      <c r="D253" s="37"/>
      <c r="E253" s="37"/>
      <c r="F253" s="37"/>
      <c r="G253" s="45"/>
      <c r="H253" t="s">
        <v>409</v>
      </c>
      <c r="I253" t="s">
        <v>377</v>
      </c>
      <c r="J253" t="s">
        <v>463</v>
      </c>
      <c r="K253" t="s">
        <v>460</v>
      </c>
    </row>
    <row r="254" spans="1:11" x14ac:dyDescent="0.3">
      <c r="A254" s="5"/>
      <c r="B254" s="7"/>
      <c r="C254" s="37"/>
      <c r="D254" s="37"/>
      <c r="E254" s="37"/>
      <c r="F254" s="37"/>
      <c r="G254" s="45"/>
      <c r="H254" t="s">
        <v>410</v>
      </c>
      <c r="I254" t="s">
        <v>694</v>
      </c>
      <c r="J254" t="s">
        <v>842</v>
      </c>
      <c r="K254" t="s">
        <v>461</v>
      </c>
    </row>
    <row r="255" spans="1:11" x14ac:dyDescent="0.3">
      <c r="A255" s="5"/>
      <c r="B255" s="7"/>
      <c r="C255" s="37"/>
      <c r="D255" s="37"/>
      <c r="E255" s="37"/>
      <c r="F255" s="37"/>
      <c r="G255" s="45"/>
      <c r="H255" t="s">
        <v>411</v>
      </c>
      <c r="I255" t="s">
        <v>695</v>
      </c>
      <c r="J255" t="s">
        <v>843</v>
      </c>
      <c r="K255" t="s">
        <v>840</v>
      </c>
    </row>
    <row r="256" spans="1:11" x14ac:dyDescent="0.3">
      <c r="A256" s="5"/>
      <c r="B256" s="7"/>
      <c r="C256" s="37"/>
      <c r="D256" s="37"/>
      <c r="E256" s="37"/>
      <c r="F256" s="37"/>
      <c r="G256" s="45"/>
      <c r="H256" t="s">
        <v>412</v>
      </c>
      <c r="I256" t="s">
        <v>379</v>
      </c>
      <c r="J256" t="s">
        <v>844</v>
      </c>
      <c r="K256" t="s">
        <v>462</v>
      </c>
    </row>
    <row r="257" spans="1:11" x14ac:dyDescent="0.3">
      <c r="A257" s="5"/>
      <c r="B257" s="7"/>
      <c r="C257" s="37"/>
      <c r="D257" s="37"/>
      <c r="E257" s="37"/>
      <c r="F257" s="37"/>
      <c r="G257" s="45"/>
      <c r="H257" t="s">
        <v>413</v>
      </c>
      <c r="I257" t="s">
        <v>380</v>
      </c>
      <c r="J257" t="s">
        <v>845</v>
      </c>
      <c r="K257" t="s">
        <v>463</v>
      </c>
    </row>
    <row r="258" spans="1:11" x14ac:dyDescent="0.3">
      <c r="A258" s="5"/>
      <c r="B258" s="7"/>
      <c r="C258" s="37"/>
      <c r="D258" s="37"/>
      <c r="E258" s="37"/>
      <c r="F258" s="37"/>
      <c r="G258" s="45"/>
      <c r="H258" t="s">
        <v>414</v>
      </c>
      <c r="I258" t="s">
        <v>381</v>
      </c>
      <c r="J258" t="s">
        <v>465</v>
      </c>
      <c r="K258" t="s">
        <v>464</v>
      </c>
    </row>
    <row r="259" spans="1:11" x14ac:dyDescent="0.3">
      <c r="A259" s="5"/>
      <c r="B259" s="7"/>
      <c r="C259" s="37"/>
      <c r="D259" s="37"/>
      <c r="E259" s="37"/>
      <c r="F259" s="37"/>
      <c r="G259" s="45"/>
      <c r="H259" t="s">
        <v>415</v>
      </c>
      <c r="I259" t="s">
        <v>696</v>
      </c>
      <c r="J259" t="s">
        <v>466</v>
      </c>
      <c r="K259" t="s">
        <v>465</v>
      </c>
    </row>
    <row r="260" spans="1:11" x14ac:dyDescent="0.3">
      <c r="A260" s="5"/>
      <c r="B260" s="7"/>
      <c r="C260" s="37"/>
      <c r="D260" s="37"/>
      <c r="E260" s="37"/>
      <c r="F260" s="37"/>
      <c r="G260" s="45"/>
      <c r="H260" t="s">
        <v>416</v>
      </c>
      <c r="I260" t="s">
        <v>382</v>
      </c>
      <c r="J260" t="s">
        <v>846</v>
      </c>
      <c r="K260" t="s">
        <v>467</v>
      </c>
    </row>
    <row r="261" spans="1:11" x14ac:dyDescent="0.3">
      <c r="A261" s="5"/>
      <c r="B261" s="7"/>
      <c r="C261" s="37"/>
      <c r="D261" s="37"/>
      <c r="E261" s="37"/>
      <c r="F261" s="37"/>
      <c r="G261" s="45"/>
      <c r="H261" t="s">
        <v>417</v>
      </c>
      <c r="I261" t="s">
        <v>697</v>
      </c>
      <c r="J261" t="s">
        <v>467</v>
      </c>
      <c r="K261" t="s">
        <v>847</v>
      </c>
    </row>
    <row r="262" spans="1:11" x14ac:dyDescent="0.3">
      <c r="A262" s="5"/>
      <c r="B262" s="7"/>
      <c r="C262" s="37"/>
      <c r="D262" s="37"/>
      <c r="E262" s="37"/>
      <c r="F262" s="37"/>
      <c r="G262" s="45"/>
      <c r="H262" t="s">
        <v>418</v>
      </c>
      <c r="I262" t="s">
        <v>698</v>
      </c>
      <c r="J262" t="s">
        <v>847</v>
      </c>
      <c r="K262" t="s">
        <v>468</v>
      </c>
    </row>
    <row r="263" spans="1:11" x14ac:dyDescent="0.3">
      <c r="A263" s="5"/>
      <c r="B263" s="7"/>
      <c r="C263" s="37"/>
      <c r="D263" s="37"/>
      <c r="E263" s="37"/>
      <c r="F263" s="37"/>
      <c r="G263" s="45"/>
      <c r="H263" t="s">
        <v>419</v>
      </c>
      <c r="I263" t="s">
        <v>699</v>
      </c>
      <c r="J263" t="s">
        <v>468</v>
      </c>
      <c r="K263" t="s">
        <v>470</v>
      </c>
    </row>
    <row r="264" spans="1:11" x14ac:dyDescent="0.3">
      <c r="A264" s="5"/>
      <c r="B264" s="7"/>
      <c r="C264" s="37"/>
      <c r="D264" s="37"/>
      <c r="E264" s="37"/>
      <c r="F264" s="37"/>
      <c r="G264" s="45"/>
      <c r="H264" t="s">
        <v>420</v>
      </c>
      <c r="I264" t="s">
        <v>700</v>
      </c>
      <c r="J264" t="s">
        <v>469</v>
      </c>
      <c r="K264" t="s">
        <v>471</v>
      </c>
    </row>
    <row r="265" spans="1:11" x14ac:dyDescent="0.3">
      <c r="A265" s="5"/>
      <c r="B265" s="7"/>
      <c r="C265" s="37"/>
      <c r="D265" s="37"/>
      <c r="E265" s="37"/>
      <c r="F265" s="37"/>
      <c r="G265" s="45"/>
      <c r="H265" t="s">
        <v>421</v>
      </c>
      <c r="I265" t="s">
        <v>412</v>
      </c>
      <c r="J265" t="s">
        <v>848</v>
      </c>
      <c r="K265" t="s">
        <v>472</v>
      </c>
    </row>
    <row r="266" spans="1:11" x14ac:dyDescent="0.3">
      <c r="A266" s="5"/>
      <c r="B266" s="7"/>
      <c r="C266" s="37"/>
      <c r="D266" s="37"/>
      <c r="E266" s="37"/>
      <c r="F266" s="37"/>
      <c r="G266" s="45"/>
      <c r="H266" t="s">
        <v>422</v>
      </c>
      <c r="I266" t="s">
        <v>413</v>
      </c>
      <c r="J266" t="s">
        <v>470</v>
      </c>
      <c r="K266" t="s">
        <v>474</v>
      </c>
    </row>
    <row r="267" spans="1:11" x14ac:dyDescent="0.3">
      <c r="A267" s="5"/>
      <c r="B267" s="7"/>
      <c r="C267" s="37"/>
      <c r="D267" s="37"/>
      <c r="E267" s="37"/>
      <c r="F267" s="37"/>
      <c r="G267" s="45"/>
      <c r="H267" t="s">
        <v>423</v>
      </c>
      <c r="I267" t="s">
        <v>414</v>
      </c>
      <c r="J267" t="s">
        <v>471</v>
      </c>
      <c r="K267" t="s">
        <v>713</v>
      </c>
    </row>
    <row r="268" spans="1:11" x14ac:dyDescent="0.3">
      <c r="A268" s="5"/>
      <c r="B268" s="7"/>
      <c r="C268" s="37"/>
      <c r="D268" s="37"/>
      <c r="E268" s="37"/>
      <c r="F268" s="37"/>
      <c r="G268" s="45"/>
      <c r="H268" t="s">
        <v>424</v>
      </c>
      <c r="I268" t="s">
        <v>415</v>
      </c>
      <c r="J268" t="s">
        <v>472</v>
      </c>
      <c r="K268" t="s">
        <v>476</v>
      </c>
    </row>
    <row r="269" spans="1:11" x14ac:dyDescent="0.3">
      <c r="A269" s="5"/>
      <c r="B269" s="7"/>
      <c r="C269" s="37"/>
      <c r="D269" s="37"/>
      <c r="E269" s="37"/>
      <c r="F269" s="37"/>
      <c r="G269" s="45"/>
      <c r="H269" t="s">
        <v>425</v>
      </c>
      <c r="I269" t="s">
        <v>416</v>
      </c>
      <c r="J269" t="s">
        <v>474</v>
      </c>
      <c r="K269" t="s">
        <v>477</v>
      </c>
    </row>
    <row r="270" spans="1:11" x14ac:dyDescent="0.3">
      <c r="A270" s="5"/>
      <c r="B270" s="7"/>
      <c r="C270" s="37"/>
      <c r="D270" s="37"/>
      <c r="E270" s="37"/>
      <c r="F270" s="37"/>
      <c r="G270" s="45"/>
      <c r="H270" t="s">
        <v>426</v>
      </c>
      <c r="I270" t="s">
        <v>417</v>
      </c>
      <c r="J270" t="s">
        <v>713</v>
      </c>
      <c r="K270" t="s">
        <v>478</v>
      </c>
    </row>
    <row r="271" spans="1:11" x14ac:dyDescent="0.3">
      <c r="A271" s="5"/>
      <c r="B271" s="7"/>
      <c r="C271" s="37"/>
      <c r="D271" s="37"/>
      <c r="E271" s="37"/>
      <c r="F271" s="37"/>
      <c r="G271" s="45"/>
      <c r="H271" t="s">
        <v>427</v>
      </c>
      <c r="I271" t="s">
        <v>418</v>
      </c>
      <c r="J271" t="s">
        <v>476</v>
      </c>
      <c r="K271" t="s">
        <v>479</v>
      </c>
    </row>
    <row r="272" spans="1:11" x14ac:dyDescent="0.3">
      <c r="A272" s="5"/>
      <c r="B272" s="7"/>
      <c r="C272" s="37"/>
      <c r="D272" s="37"/>
      <c r="E272" s="37"/>
      <c r="F272" s="37"/>
      <c r="G272" s="45"/>
      <c r="H272" t="s">
        <v>428</v>
      </c>
      <c r="I272" t="s">
        <v>420</v>
      </c>
      <c r="J272" t="s">
        <v>477</v>
      </c>
      <c r="K272" t="s">
        <v>480</v>
      </c>
    </row>
    <row r="273" spans="1:11" x14ac:dyDescent="0.3">
      <c r="A273" s="5"/>
      <c r="B273" s="7"/>
      <c r="C273" s="37"/>
      <c r="D273" s="37"/>
      <c r="E273" s="37"/>
      <c r="F273" s="37"/>
      <c r="G273" s="45"/>
      <c r="H273" t="s">
        <v>429</v>
      </c>
      <c r="I273" t="s">
        <v>701</v>
      </c>
      <c r="J273" t="s">
        <v>478</v>
      </c>
      <c r="K273" t="s">
        <v>481</v>
      </c>
    </row>
    <row r="274" spans="1:11" x14ac:dyDescent="0.3">
      <c r="A274" s="5"/>
      <c r="B274" s="7"/>
      <c r="C274" s="37"/>
      <c r="D274" s="37"/>
      <c r="E274" s="37"/>
      <c r="F274" s="37"/>
      <c r="G274" s="45"/>
      <c r="H274" t="s">
        <v>430</v>
      </c>
      <c r="I274" t="s">
        <v>421</v>
      </c>
      <c r="J274" t="s">
        <v>479</v>
      </c>
      <c r="K274" t="s">
        <v>482</v>
      </c>
    </row>
    <row r="275" spans="1:11" x14ac:dyDescent="0.3">
      <c r="A275" s="5"/>
      <c r="B275" s="7"/>
      <c r="C275" s="37"/>
      <c r="D275" s="37"/>
      <c r="E275" s="37"/>
      <c r="F275" s="37"/>
      <c r="G275" s="45"/>
      <c r="H275" t="s">
        <v>431</v>
      </c>
      <c r="I275" t="s">
        <v>702</v>
      </c>
      <c r="J275" t="s">
        <v>480</v>
      </c>
      <c r="K275" t="s">
        <v>483</v>
      </c>
    </row>
    <row r="276" spans="1:11" x14ac:dyDescent="0.3">
      <c r="A276" s="5"/>
      <c r="B276" s="7"/>
      <c r="C276" s="37"/>
      <c r="D276" s="37"/>
      <c r="E276" s="37"/>
      <c r="F276" s="37"/>
      <c r="G276" s="45"/>
      <c r="H276" t="s">
        <v>432</v>
      </c>
      <c r="I276" t="s">
        <v>703</v>
      </c>
      <c r="J276" t="s">
        <v>717</v>
      </c>
      <c r="K276" t="s">
        <v>484</v>
      </c>
    </row>
    <row r="277" spans="1:11" x14ac:dyDescent="0.3">
      <c r="A277" s="5"/>
      <c r="B277" s="7"/>
      <c r="C277" s="37"/>
      <c r="D277" s="37"/>
      <c r="E277" s="37"/>
      <c r="F277" s="37"/>
      <c r="G277" s="45"/>
      <c r="H277" t="s">
        <v>433</v>
      </c>
      <c r="I277" t="s">
        <v>422</v>
      </c>
      <c r="J277" t="s">
        <v>485</v>
      </c>
      <c r="K277" t="s">
        <v>485</v>
      </c>
    </row>
    <row r="278" spans="1:11" x14ac:dyDescent="0.3">
      <c r="A278" s="5"/>
      <c r="B278" s="7"/>
      <c r="C278" s="37"/>
      <c r="D278" s="37"/>
      <c r="E278" s="37"/>
      <c r="F278" s="37"/>
      <c r="G278" s="45"/>
      <c r="H278" t="s">
        <v>587</v>
      </c>
      <c r="I278" t="s">
        <v>423</v>
      </c>
      <c r="J278" t="s">
        <v>486</v>
      </c>
      <c r="K278" t="s">
        <v>486</v>
      </c>
    </row>
    <row r="279" spans="1:11" x14ac:dyDescent="0.3">
      <c r="A279" s="5"/>
      <c r="B279" s="7"/>
      <c r="C279" s="37"/>
      <c r="D279" s="37"/>
      <c r="E279" s="37"/>
      <c r="F279" s="37"/>
      <c r="G279" s="45"/>
      <c r="H279" t="s">
        <v>434</v>
      </c>
      <c r="I279" t="s">
        <v>424</v>
      </c>
      <c r="J279" t="s">
        <v>498</v>
      </c>
      <c r="K279" t="s">
        <v>487</v>
      </c>
    </row>
    <row r="280" spans="1:11" x14ac:dyDescent="0.3">
      <c r="A280" s="5"/>
      <c r="B280" s="7"/>
      <c r="C280" s="37"/>
      <c r="D280" s="37"/>
      <c r="E280" s="37"/>
      <c r="F280" s="37"/>
      <c r="G280" s="45"/>
      <c r="H280" t="s">
        <v>435</v>
      </c>
      <c r="I280" t="s">
        <v>704</v>
      </c>
      <c r="J280" t="s">
        <v>501</v>
      </c>
      <c r="K280" t="s">
        <v>488</v>
      </c>
    </row>
    <row r="281" spans="1:11" x14ac:dyDescent="0.3">
      <c r="A281" s="5"/>
      <c r="B281" s="7"/>
      <c r="C281" s="37"/>
      <c r="D281" s="37"/>
      <c r="E281" s="37"/>
      <c r="F281" s="37"/>
      <c r="G281" s="45"/>
      <c r="H281" t="s">
        <v>436</v>
      </c>
      <c r="I281" t="s">
        <v>705</v>
      </c>
      <c r="J281" t="s">
        <v>506</v>
      </c>
      <c r="K281" t="s">
        <v>489</v>
      </c>
    </row>
    <row r="282" spans="1:11" x14ac:dyDescent="0.3">
      <c r="A282" s="5"/>
      <c r="B282" s="7"/>
      <c r="C282" s="37"/>
      <c r="D282" s="37"/>
      <c r="E282" s="37"/>
      <c r="F282" s="37"/>
      <c r="G282" s="45"/>
      <c r="H282" t="s">
        <v>437</v>
      </c>
      <c r="I282" t="s">
        <v>706</v>
      </c>
      <c r="J282" t="s">
        <v>509</v>
      </c>
      <c r="K282" t="s">
        <v>490</v>
      </c>
    </row>
    <row r="283" spans="1:11" x14ac:dyDescent="0.3">
      <c r="A283" s="5"/>
      <c r="B283" s="7"/>
      <c r="C283" s="37"/>
      <c r="D283" s="37"/>
      <c r="E283" s="37"/>
      <c r="F283" s="37"/>
      <c r="G283" s="45"/>
      <c r="H283" t="s">
        <v>438</v>
      </c>
      <c r="I283" t="s">
        <v>707</v>
      </c>
      <c r="J283" t="s">
        <v>510</v>
      </c>
      <c r="K283" t="s">
        <v>743</v>
      </c>
    </row>
    <row r="284" spans="1:11" x14ac:dyDescent="0.3">
      <c r="A284" s="5"/>
      <c r="B284" s="7"/>
      <c r="C284" s="37"/>
      <c r="D284" s="37"/>
      <c r="E284" s="37"/>
      <c r="F284" s="37"/>
      <c r="G284" s="45"/>
      <c r="H284" t="s">
        <v>439</v>
      </c>
      <c r="I284" t="s">
        <v>708</v>
      </c>
      <c r="J284" t="s">
        <v>511</v>
      </c>
      <c r="K284" t="s">
        <v>492</v>
      </c>
    </row>
    <row r="285" spans="1:11" x14ac:dyDescent="0.3">
      <c r="A285" s="5"/>
      <c r="B285" s="7"/>
      <c r="C285" s="37"/>
      <c r="D285" s="37"/>
      <c r="E285" s="37"/>
      <c r="F285" s="37"/>
      <c r="G285" s="45"/>
      <c r="H285" t="s">
        <v>440</v>
      </c>
      <c r="I285" t="s">
        <v>709</v>
      </c>
      <c r="J285" t="s">
        <v>512</v>
      </c>
      <c r="K285" t="s">
        <v>495</v>
      </c>
    </row>
    <row r="286" spans="1:11" x14ac:dyDescent="0.3">
      <c r="A286" s="5"/>
      <c r="B286" s="7"/>
      <c r="C286" s="37"/>
      <c r="D286" s="37"/>
      <c r="E286" s="37"/>
      <c r="F286" s="37"/>
      <c r="G286" s="45"/>
      <c r="H286" t="s">
        <v>441</v>
      </c>
      <c r="I286" t="s">
        <v>710</v>
      </c>
      <c r="J286" t="s">
        <v>513</v>
      </c>
      <c r="K286" t="s">
        <v>744</v>
      </c>
    </row>
    <row r="287" spans="1:11" x14ac:dyDescent="0.3">
      <c r="A287" s="5"/>
      <c r="B287" s="7"/>
      <c r="C287" s="37"/>
      <c r="D287" s="37"/>
      <c r="E287" s="37"/>
      <c r="F287" s="37"/>
      <c r="G287" s="45"/>
      <c r="H287" t="s">
        <v>442</v>
      </c>
      <c r="I287" t="s">
        <v>711</v>
      </c>
      <c r="J287" t="s">
        <v>514</v>
      </c>
      <c r="K287" t="s">
        <v>496</v>
      </c>
    </row>
    <row r="288" spans="1:11" x14ac:dyDescent="0.3">
      <c r="A288" s="5"/>
      <c r="B288" s="7"/>
      <c r="C288" s="37"/>
      <c r="D288" s="37"/>
      <c r="E288" s="37"/>
      <c r="F288" s="37"/>
      <c r="G288" s="45"/>
      <c r="H288" t="s">
        <v>443</v>
      </c>
      <c r="I288" t="s">
        <v>426</v>
      </c>
      <c r="J288" t="s">
        <v>515</v>
      </c>
      <c r="K288" t="s">
        <v>497</v>
      </c>
    </row>
    <row r="289" spans="1:11" x14ac:dyDescent="0.3">
      <c r="A289" s="5"/>
      <c r="B289" s="7"/>
      <c r="C289" s="37"/>
      <c r="D289" s="37"/>
      <c r="E289" s="37"/>
      <c r="F289" s="37"/>
      <c r="G289" s="45"/>
      <c r="H289" t="s">
        <v>444</v>
      </c>
      <c r="I289" t="s">
        <v>429</v>
      </c>
      <c r="J289" t="s">
        <v>516</v>
      </c>
      <c r="K289" t="s">
        <v>498</v>
      </c>
    </row>
    <row r="290" spans="1:11" x14ac:dyDescent="0.3">
      <c r="A290" s="5"/>
      <c r="B290" s="7"/>
      <c r="C290" s="37"/>
      <c r="D290" s="37"/>
      <c r="E290" s="37"/>
      <c r="F290" s="37"/>
      <c r="G290" s="45"/>
      <c r="H290" t="s">
        <v>445</v>
      </c>
      <c r="I290" t="s">
        <v>430</v>
      </c>
      <c r="J290" t="s">
        <v>517</v>
      </c>
      <c r="K290" t="s">
        <v>952</v>
      </c>
    </row>
    <row r="291" spans="1:11" x14ac:dyDescent="0.3">
      <c r="A291" s="5"/>
      <c r="B291" s="7"/>
      <c r="C291" s="37"/>
      <c r="D291" s="37"/>
      <c r="E291" s="37"/>
      <c r="F291" s="37"/>
      <c r="G291" s="45"/>
      <c r="H291" t="s">
        <v>446</v>
      </c>
      <c r="I291" t="s">
        <v>432</v>
      </c>
      <c r="J291" t="s">
        <v>518</v>
      </c>
      <c r="K291" t="s">
        <v>501</v>
      </c>
    </row>
    <row r="292" spans="1:11" x14ac:dyDescent="0.3">
      <c r="A292" s="5"/>
      <c r="B292" s="7"/>
      <c r="C292" s="37"/>
      <c r="D292" s="37"/>
      <c r="E292" s="37"/>
      <c r="F292" s="37"/>
      <c r="G292" s="45"/>
      <c r="H292" t="s">
        <v>447</v>
      </c>
      <c r="I292" t="s">
        <v>712</v>
      </c>
      <c r="J292" t="s">
        <v>519</v>
      </c>
      <c r="K292" t="s">
        <v>506</v>
      </c>
    </row>
    <row r="293" spans="1:11" x14ac:dyDescent="0.3">
      <c r="A293" s="5"/>
      <c r="B293" s="7"/>
      <c r="C293" s="37"/>
      <c r="D293" s="37"/>
      <c r="E293" s="37"/>
      <c r="F293" s="37"/>
      <c r="G293" s="45"/>
      <c r="H293" t="s">
        <v>448</v>
      </c>
      <c r="I293" t="s">
        <v>433</v>
      </c>
      <c r="J293" t="s">
        <v>520</v>
      </c>
      <c r="K293" t="s">
        <v>753</v>
      </c>
    </row>
    <row r="294" spans="1:11" x14ac:dyDescent="0.3">
      <c r="A294" s="5"/>
      <c r="B294" s="7"/>
      <c r="C294" s="37"/>
      <c r="D294" s="37"/>
      <c r="E294" s="37"/>
      <c r="F294" s="37"/>
      <c r="G294" s="45"/>
      <c r="H294" t="s">
        <v>449</v>
      </c>
      <c r="I294" t="s">
        <v>435</v>
      </c>
      <c r="J294" t="s">
        <v>521</v>
      </c>
      <c r="K294" t="s">
        <v>953</v>
      </c>
    </row>
    <row r="295" spans="1:11" x14ac:dyDescent="0.3">
      <c r="A295" s="5"/>
      <c r="B295" s="7"/>
      <c r="C295" s="37"/>
      <c r="D295" s="37"/>
      <c r="E295" s="37"/>
      <c r="F295" s="37"/>
      <c r="G295" s="45"/>
      <c r="H295" t="s">
        <v>450</v>
      </c>
      <c r="I295" t="s">
        <v>437</v>
      </c>
      <c r="J295" t="s">
        <v>522</v>
      </c>
      <c r="K295" t="s">
        <v>509</v>
      </c>
    </row>
    <row r="296" spans="1:11" x14ac:dyDescent="0.3">
      <c r="A296" s="5"/>
      <c r="B296" s="7"/>
      <c r="C296" s="37"/>
      <c r="D296" s="37"/>
      <c r="E296" s="37"/>
      <c r="F296" s="37"/>
      <c r="G296" s="45"/>
      <c r="H296" t="s">
        <v>451</v>
      </c>
      <c r="I296" t="s">
        <v>439</v>
      </c>
      <c r="J296" t="s">
        <v>523</v>
      </c>
      <c r="K296" t="s">
        <v>511</v>
      </c>
    </row>
    <row r="297" spans="1:11" x14ac:dyDescent="0.3">
      <c r="A297" s="5"/>
      <c r="B297" s="7"/>
      <c r="C297" s="37"/>
      <c r="D297" s="37"/>
      <c r="E297" s="37"/>
      <c r="F297" s="37"/>
      <c r="G297" s="45"/>
      <c r="H297" t="s">
        <v>452</v>
      </c>
      <c r="I297" t="s">
        <v>440</v>
      </c>
      <c r="J297" t="s">
        <v>524</v>
      </c>
      <c r="K297" t="s">
        <v>512</v>
      </c>
    </row>
    <row r="298" spans="1:11" x14ac:dyDescent="0.3">
      <c r="A298" s="5"/>
      <c r="B298" s="7"/>
      <c r="C298" s="37"/>
      <c r="D298" s="37"/>
      <c r="E298" s="37"/>
      <c r="F298" s="37"/>
      <c r="G298" s="45"/>
      <c r="H298" t="s">
        <v>453</v>
      </c>
      <c r="I298" t="s">
        <v>441</v>
      </c>
      <c r="J298" t="s">
        <v>757</v>
      </c>
      <c r="K298" t="s">
        <v>513</v>
      </c>
    </row>
    <row r="299" spans="1:11" x14ac:dyDescent="0.3">
      <c r="A299" s="5"/>
      <c r="B299" s="7"/>
      <c r="C299" s="37"/>
      <c r="D299" s="37"/>
      <c r="E299" s="37"/>
      <c r="F299" s="37"/>
      <c r="G299" s="45"/>
      <c r="H299" t="s">
        <v>454</v>
      </c>
      <c r="I299" t="s">
        <v>442</v>
      </c>
      <c r="J299" t="s">
        <v>525</v>
      </c>
      <c r="K299" t="s">
        <v>514</v>
      </c>
    </row>
    <row r="300" spans="1:11" x14ac:dyDescent="0.3">
      <c r="A300" s="5"/>
      <c r="B300" s="7"/>
      <c r="C300" s="37"/>
      <c r="D300" s="37"/>
      <c r="E300" s="37"/>
      <c r="F300" s="37"/>
      <c r="G300" s="45"/>
      <c r="H300" t="s">
        <v>455</v>
      </c>
      <c r="I300" t="s">
        <v>443</v>
      </c>
      <c r="J300" t="s">
        <v>526</v>
      </c>
      <c r="K300" t="s">
        <v>515</v>
      </c>
    </row>
    <row r="301" spans="1:11" x14ac:dyDescent="0.3">
      <c r="A301" s="5"/>
      <c r="B301" s="7"/>
      <c r="C301" s="37"/>
      <c r="D301" s="37"/>
      <c r="E301" s="37"/>
      <c r="F301" s="37"/>
      <c r="G301" s="45"/>
      <c r="H301" t="s">
        <v>456</v>
      </c>
      <c r="I301" t="s">
        <v>444</v>
      </c>
      <c r="J301" t="s">
        <v>849</v>
      </c>
      <c r="K301" t="s">
        <v>518</v>
      </c>
    </row>
    <row r="302" spans="1:11" x14ac:dyDescent="0.3">
      <c r="A302" s="5"/>
      <c r="B302" s="7"/>
      <c r="C302" s="37"/>
      <c r="D302" s="37"/>
      <c r="E302" s="37"/>
      <c r="F302" s="37"/>
      <c r="G302" s="45"/>
      <c r="H302" t="s">
        <v>457</v>
      </c>
      <c r="I302" t="s">
        <v>445</v>
      </c>
      <c r="J302" t="s">
        <v>850</v>
      </c>
      <c r="K302" t="s">
        <v>519</v>
      </c>
    </row>
    <row r="303" spans="1:11" x14ac:dyDescent="0.3">
      <c r="A303" s="5"/>
      <c r="B303" s="7"/>
      <c r="C303" s="37"/>
      <c r="D303" s="37"/>
      <c r="E303" s="37"/>
      <c r="F303" s="37"/>
      <c r="G303" s="45"/>
      <c r="H303" t="s">
        <v>458</v>
      </c>
      <c r="I303" t="s">
        <v>446</v>
      </c>
      <c r="J303" t="s">
        <v>851</v>
      </c>
      <c r="K303" t="s">
        <v>520</v>
      </c>
    </row>
    <row r="304" spans="1:11" x14ac:dyDescent="0.3">
      <c r="A304" s="5"/>
      <c r="B304" s="7"/>
      <c r="C304" s="37"/>
      <c r="D304" s="37"/>
      <c r="E304" s="37"/>
      <c r="F304" s="37"/>
      <c r="G304" s="45"/>
      <c r="H304" t="s">
        <v>459</v>
      </c>
      <c r="I304" t="s">
        <v>448</v>
      </c>
      <c r="J304" t="s">
        <v>852</v>
      </c>
      <c r="K304" t="s">
        <v>521</v>
      </c>
    </row>
    <row r="305" spans="1:11" x14ac:dyDescent="0.3">
      <c r="A305" s="5"/>
      <c r="B305" s="7"/>
      <c r="C305" s="37"/>
      <c r="D305" s="37"/>
      <c r="E305" s="37"/>
      <c r="F305" s="37"/>
      <c r="G305" s="45"/>
      <c r="H305" t="s">
        <v>460</v>
      </c>
      <c r="I305" t="s">
        <v>450</v>
      </c>
      <c r="J305" t="s">
        <v>853</v>
      </c>
      <c r="K305" t="s">
        <v>522</v>
      </c>
    </row>
    <row r="306" spans="1:11" x14ac:dyDescent="0.3">
      <c r="A306" s="5"/>
      <c r="B306" s="7"/>
      <c r="C306" s="37"/>
      <c r="D306" s="37"/>
      <c r="E306" s="37"/>
      <c r="F306" s="37"/>
      <c r="G306" s="45"/>
      <c r="H306" t="s">
        <v>461</v>
      </c>
      <c r="I306" t="s">
        <v>451</v>
      </c>
      <c r="J306" t="s">
        <v>854</v>
      </c>
      <c r="K306" t="s">
        <v>523</v>
      </c>
    </row>
    <row r="307" spans="1:11" x14ac:dyDescent="0.3">
      <c r="A307" s="5"/>
      <c r="B307" s="7"/>
      <c r="C307" s="37"/>
      <c r="D307" s="37"/>
      <c r="E307" s="37"/>
      <c r="F307" s="37"/>
      <c r="G307" s="45"/>
      <c r="H307" t="s">
        <v>462</v>
      </c>
      <c r="I307" t="s">
        <v>452</v>
      </c>
      <c r="J307" t="s">
        <v>855</v>
      </c>
      <c r="K307" t="s">
        <v>524</v>
      </c>
    </row>
    <row r="308" spans="1:11" x14ac:dyDescent="0.3">
      <c r="A308" s="5"/>
      <c r="B308" s="7"/>
      <c r="C308" s="37"/>
      <c r="D308" s="37"/>
      <c r="E308" s="37"/>
      <c r="F308" s="37"/>
      <c r="G308" s="45"/>
      <c r="H308" t="s">
        <v>463</v>
      </c>
      <c r="I308" t="s">
        <v>454</v>
      </c>
      <c r="J308" t="s">
        <v>856</v>
      </c>
      <c r="K308" t="s">
        <v>757</v>
      </c>
    </row>
    <row r="309" spans="1:11" x14ac:dyDescent="0.3">
      <c r="A309" s="5"/>
      <c r="B309" s="7"/>
      <c r="C309" s="37"/>
      <c r="D309" s="37"/>
      <c r="E309" s="37"/>
      <c r="F309" s="37"/>
      <c r="G309" s="45"/>
      <c r="H309" t="s">
        <v>464</v>
      </c>
      <c r="I309" t="s">
        <v>456</v>
      </c>
      <c r="J309" t="s">
        <v>527</v>
      </c>
      <c r="K309" t="s">
        <v>526</v>
      </c>
    </row>
    <row r="310" spans="1:11" x14ac:dyDescent="0.3">
      <c r="A310" s="5"/>
      <c r="B310" s="7"/>
      <c r="C310" s="37"/>
      <c r="D310" s="37"/>
      <c r="E310" s="37"/>
      <c r="F310" s="37"/>
      <c r="G310" s="45"/>
      <c r="H310" t="s">
        <v>465</v>
      </c>
      <c r="I310" t="s">
        <v>458</v>
      </c>
      <c r="J310" t="s">
        <v>759</v>
      </c>
      <c r="K310" t="s">
        <v>759</v>
      </c>
    </row>
    <row r="311" spans="1:11" x14ac:dyDescent="0.3">
      <c r="A311" s="5"/>
      <c r="B311" s="7"/>
      <c r="C311" s="37"/>
      <c r="D311" s="37"/>
      <c r="E311" s="37"/>
      <c r="F311" s="37"/>
      <c r="G311" s="45"/>
      <c r="H311" t="s">
        <v>466</v>
      </c>
      <c r="I311" t="s">
        <v>469</v>
      </c>
      <c r="J311" t="s">
        <v>857</v>
      </c>
      <c r="K311" t="s">
        <v>954</v>
      </c>
    </row>
    <row r="312" spans="1:11" x14ac:dyDescent="0.3">
      <c r="A312" s="5"/>
      <c r="B312" s="7"/>
      <c r="C312" s="37"/>
      <c r="D312" s="37"/>
      <c r="E312" s="37"/>
      <c r="F312" s="37"/>
      <c r="G312" s="45"/>
      <c r="H312" t="s">
        <v>467</v>
      </c>
      <c r="I312" t="s">
        <v>471</v>
      </c>
      <c r="J312" t="s">
        <v>858</v>
      </c>
      <c r="K312" t="s">
        <v>863</v>
      </c>
    </row>
    <row r="313" spans="1:11" x14ac:dyDescent="0.3">
      <c r="A313" s="5"/>
      <c r="B313" s="7"/>
      <c r="C313" s="37"/>
      <c r="D313" s="37"/>
      <c r="E313" s="37"/>
      <c r="F313" s="37"/>
      <c r="G313" s="45"/>
      <c r="H313" t="s">
        <v>468</v>
      </c>
      <c r="I313" t="s">
        <v>472</v>
      </c>
      <c r="J313" t="s">
        <v>859</v>
      </c>
      <c r="K313" t="s">
        <v>869</v>
      </c>
    </row>
    <row r="314" spans="1:11" x14ac:dyDescent="0.3">
      <c r="A314" s="5"/>
      <c r="B314" s="7"/>
      <c r="C314" s="37"/>
      <c r="D314" s="37"/>
      <c r="E314" s="37"/>
      <c r="F314" s="37"/>
      <c r="G314" s="45"/>
      <c r="H314" t="s">
        <v>469</v>
      </c>
      <c r="I314" t="s">
        <v>473</v>
      </c>
      <c r="J314" t="s">
        <v>860</v>
      </c>
      <c r="K314" t="s">
        <v>529</v>
      </c>
    </row>
    <row r="315" spans="1:11" x14ac:dyDescent="0.3">
      <c r="A315" s="5"/>
      <c r="B315" s="7"/>
      <c r="C315" s="37"/>
      <c r="D315" s="37"/>
      <c r="E315" s="37"/>
      <c r="F315" s="37"/>
      <c r="G315" s="45"/>
      <c r="H315" t="s">
        <v>470</v>
      </c>
      <c r="I315" t="s">
        <v>474</v>
      </c>
      <c r="J315" t="s">
        <v>861</v>
      </c>
      <c r="K315" t="s">
        <v>877</v>
      </c>
    </row>
    <row r="316" spans="1:11" x14ac:dyDescent="0.3">
      <c r="A316" s="5"/>
      <c r="B316" s="7"/>
      <c r="C316" s="37"/>
      <c r="D316" s="37"/>
      <c r="E316" s="37"/>
      <c r="F316" s="37"/>
      <c r="G316" s="45"/>
      <c r="H316" t="s">
        <v>471</v>
      </c>
      <c r="I316" t="s">
        <v>713</v>
      </c>
      <c r="J316" t="s">
        <v>862</v>
      </c>
      <c r="K316" t="s">
        <v>883</v>
      </c>
    </row>
    <row r="317" spans="1:11" x14ac:dyDescent="0.3">
      <c r="A317" s="5"/>
      <c r="B317" s="7"/>
      <c r="C317" s="37"/>
      <c r="D317" s="37"/>
      <c r="E317" s="37"/>
      <c r="F317" s="37"/>
      <c r="G317" s="45"/>
      <c r="H317" t="s">
        <v>472</v>
      </c>
      <c r="I317" t="s">
        <v>476</v>
      </c>
      <c r="J317" t="s">
        <v>863</v>
      </c>
      <c r="K317" t="s">
        <v>909</v>
      </c>
    </row>
    <row r="318" spans="1:11" x14ac:dyDescent="0.3">
      <c r="A318" s="5"/>
      <c r="B318" s="7"/>
      <c r="C318" s="37"/>
      <c r="D318" s="37"/>
      <c r="E318" s="37"/>
      <c r="F318" s="37"/>
      <c r="G318" s="45"/>
      <c r="H318" t="s">
        <v>473</v>
      </c>
      <c r="I318" t="s">
        <v>714</v>
      </c>
      <c r="J318" t="s">
        <v>528</v>
      </c>
      <c r="K318" t="s">
        <v>535</v>
      </c>
    </row>
    <row r="319" spans="1:11" x14ac:dyDescent="0.3">
      <c r="A319" s="5"/>
      <c r="B319" s="7"/>
      <c r="C319" s="37"/>
      <c r="D319" s="37"/>
      <c r="E319" s="37"/>
      <c r="F319" s="37"/>
      <c r="G319" s="45"/>
      <c r="H319" t="s">
        <v>474</v>
      </c>
      <c r="I319" t="s">
        <v>477</v>
      </c>
      <c r="J319" t="s">
        <v>864</v>
      </c>
      <c r="K319" t="s">
        <v>536</v>
      </c>
    </row>
    <row r="320" spans="1:11" x14ac:dyDescent="0.3">
      <c r="A320" s="5"/>
      <c r="B320" s="7"/>
      <c r="C320" s="37"/>
      <c r="D320" s="37"/>
      <c r="E320" s="37"/>
      <c r="F320" s="37"/>
      <c r="G320" s="45"/>
      <c r="H320" t="s">
        <v>475</v>
      </c>
      <c r="I320" t="s">
        <v>478</v>
      </c>
      <c r="J320" t="s">
        <v>865</v>
      </c>
      <c r="K320" t="s">
        <v>537</v>
      </c>
    </row>
    <row r="321" spans="1:11" x14ac:dyDescent="0.3">
      <c r="A321" s="5"/>
      <c r="B321" s="7"/>
      <c r="C321" s="37"/>
      <c r="D321" s="37"/>
      <c r="E321" s="37"/>
      <c r="F321" s="37"/>
      <c r="G321" s="45"/>
      <c r="H321" t="s">
        <v>476</v>
      </c>
      <c r="I321" t="s">
        <v>479</v>
      </c>
      <c r="J321" t="s">
        <v>760</v>
      </c>
      <c r="K321" t="s">
        <v>541</v>
      </c>
    </row>
    <row r="322" spans="1:11" x14ac:dyDescent="0.3">
      <c r="A322" s="5"/>
      <c r="B322" s="7"/>
      <c r="C322" s="37"/>
      <c r="D322" s="37"/>
      <c r="E322" s="37"/>
      <c r="F322" s="37"/>
      <c r="G322" s="45"/>
      <c r="H322" t="s">
        <v>477</v>
      </c>
      <c r="I322" t="s">
        <v>715</v>
      </c>
      <c r="J322" t="s">
        <v>866</v>
      </c>
      <c r="K322" t="s">
        <v>544</v>
      </c>
    </row>
    <row r="323" spans="1:11" x14ac:dyDescent="0.3">
      <c r="A323" s="5"/>
      <c r="B323" s="7"/>
      <c r="C323" s="37"/>
      <c r="D323" s="37"/>
      <c r="E323" s="37"/>
      <c r="F323" s="37"/>
      <c r="G323" s="45"/>
      <c r="H323" t="s">
        <v>478</v>
      </c>
      <c r="I323" t="s">
        <v>716</v>
      </c>
      <c r="J323" t="s">
        <v>867</v>
      </c>
      <c r="K323" t="s">
        <v>548</v>
      </c>
    </row>
    <row r="324" spans="1:11" x14ac:dyDescent="0.3">
      <c r="A324" s="5"/>
      <c r="B324" s="7"/>
      <c r="C324" s="37"/>
      <c r="D324" s="37"/>
      <c r="E324" s="37"/>
      <c r="F324" s="37"/>
      <c r="G324" s="45"/>
      <c r="H324" t="s">
        <v>479</v>
      </c>
      <c r="I324" t="s">
        <v>480</v>
      </c>
      <c r="J324" t="s">
        <v>868</v>
      </c>
      <c r="K324" t="s">
        <v>549</v>
      </c>
    </row>
    <row r="325" spans="1:11" x14ac:dyDescent="0.3">
      <c r="A325" s="5"/>
      <c r="B325" s="7"/>
      <c r="C325" s="37"/>
      <c r="D325" s="37"/>
      <c r="E325" s="37"/>
      <c r="F325" s="37"/>
      <c r="G325" s="45"/>
      <c r="H325" t="s">
        <v>480</v>
      </c>
      <c r="I325" t="s">
        <v>717</v>
      </c>
      <c r="J325" t="s">
        <v>869</v>
      </c>
      <c r="K325" t="s">
        <v>550</v>
      </c>
    </row>
    <row r="326" spans="1:11" x14ac:dyDescent="0.3">
      <c r="A326" s="5"/>
      <c r="B326" s="7"/>
      <c r="C326" s="37"/>
      <c r="D326" s="37"/>
      <c r="E326" s="37"/>
      <c r="F326" s="37"/>
      <c r="G326" s="45"/>
      <c r="H326" t="s">
        <v>481</v>
      </c>
      <c r="I326" t="s">
        <v>718</v>
      </c>
      <c r="J326" t="s">
        <v>870</v>
      </c>
      <c r="K326" t="s">
        <v>551</v>
      </c>
    </row>
    <row r="327" spans="1:11" x14ac:dyDescent="0.3">
      <c r="A327" s="5"/>
      <c r="B327" s="7"/>
      <c r="C327" s="37"/>
      <c r="D327" s="37"/>
      <c r="E327" s="37"/>
      <c r="F327" s="37"/>
      <c r="G327" s="45"/>
      <c r="H327" t="s">
        <v>482</v>
      </c>
      <c r="I327" t="s">
        <v>719</v>
      </c>
      <c r="J327" t="s">
        <v>871</v>
      </c>
      <c r="K327" t="s">
        <v>552</v>
      </c>
    </row>
    <row r="328" spans="1:11" x14ac:dyDescent="0.3">
      <c r="A328" s="5"/>
      <c r="B328" s="7"/>
      <c r="C328" s="37"/>
      <c r="D328" s="37"/>
      <c r="E328" s="37"/>
      <c r="F328" s="37"/>
      <c r="G328" s="45"/>
      <c r="H328" t="s">
        <v>483</v>
      </c>
      <c r="I328" t="s">
        <v>720</v>
      </c>
      <c r="J328" t="s">
        <v>872</v>
      </c>
      <c r="K328" t="s">
        <v>553</v>
      </c>
    </row>
    <row r="329" spans="1:11" x14ac:dyDescent="0.3">
      <c r="A329" s="5"/>
      <c r="B329" s="7"/>
      <c r="C329" s="37"/>
      <c r="D329" s="37"/>
      <c r="E329" s="37"/>
      <c r="F329" s="37"/>
      <c r="G329" s="45"/>
      <c r="H329" t="s">
        <v>484</v>
      </c>
      <c r="I329" t="s">
        <v>721</v>
      </c>
      <c r="J329" t="s">
        <v>873</v>
      </c>
      <c r="K329" t="s">
        <v>554</v>
      </c>
    </row>
    <row r="330" spans="1:11" x14ac:dyDescent="0.3">
      <c r="A330" s="5"/>
      <c r="B330" s="7"/>
      <c r="C330" s="37"/>
      <c r="D330" s="37"/>
      <c r="E330" s="37"/>
      <c r="F330" s="37"/>
      <c r="G330" s="45"/>
      <c r="H330" t="s">
        <v>485</v>
      </c>
      <c r="I330" t="s">
        <v>722</v>
      </c>
      <c r="J330" t="s">
        <v>874</v>
      </c>
      <c r="K330" t="s">
        <v>559</v>
      </c>
    </row>
    <row r="331" spans="1:11" x14ac:dyDescent="0.3">
      <c r="A331" s="5"/>
      <c r="B331" s="7"/>
      <c r="C331" s="37"/>
      <c r="D331" s="37"/>
      <c r="E331" s="37"/>
      <c r="F331" s="37"/>
      <c r="G331" s="45"/>
      <c r="H331" t="s">
        <v>486</v>
      </c>
      <c r="I331" t="s">
        <v>723</v>
      </c>
      <c r="J331" t="s">
        <v>875</v>
      </c>
      <c r="K331" t="s">
        <v>560</v>
      </c>
    </row>
    <row r="332" spans="1:11" x14ac:dyDescent="0.3">
      <c r="A332" s="5"/>
      <c r="B332" s="7"/>
      <c r="C332" s="37"/>
      <c r="D332" s="37"/>
      <c r="E332" s="37"/>
      <c r="F332" s="37"/>
      <c r="G332" s="45"/>
      <c r="H332" t="s">
        <v>487</v>
      </c>
      <c r="I332" t="s">
        <v>724</v>
      </c>
      <c r="J332" t="s">
        <v>530</v>
      </c>
      <c r="K332" t="s">
        <v>562</v>
      </c>
    </row>
    <row r="333" spans="1:11" x14ac:dyDescent="0.3">
      <c r="A333" s="5"/>
      <c r="B333" s="7"/>
      <c r="C333" s="37"/>
      <c r="D333" s="37"/>
      <c r="E333" s="37"/>
      <c r="F333" s="37"/>
      <c r="G333" s="45"/>
      <c r="H333" t="s">
        <v>488</v>
      </c>
      <c r="I333" t="s">
        <v>481</v>
      </c>
      <c r="J333" t="s">
        <v>876</v>
      </c>
      <c r="K333" t="s">
        <v>563</v>
      </c>
    </row>
    <row r="334" spans="1:11" x14ac:dyDescent="0.3">
      <c r="A334" s="5"/>
      <c r="B334" s="7"/>
      <c r="C334" s="37"/>
      <c r="D334" s="37"/>
      <c r="E334" s="37"/>
      <c r="F334" s="37"/>
      <c r="G334" s="45"/>
      <c r="H334" t="s">
        <v>489</v>
      </c>
      <c r="I334" t="s">
        <v>725</v>
      </c>
      <c r="J334" t="s">
        <v>877</v>
      </c>
      <c r="K334" t="s">
        <v>564</v>
      </c>
    </row>
    <row r="335" spans="1:11" x14ac:dyDescent="0.3">
      <c r="A335" s="5"/>
      <c r="B335" s="7"/>
      <c r="C335" s="37"/>
      <c r="D335" s="37"/>
      <c r="E335" s="37"/>
      <c r="F335" s="37"/>
      <c r="G335" s="45"/>
      <c r="H335" t="s">
        <v>490</v>
      </c>
      <c r="I335" t="s">
        <v>482</v>
      </c>
      <c r="J335" t="s">
        <v>878</v>
      </c>
      <c r="K335" t="s">
        <v>763</v>
      </c>
    </row>
    <row r="336" spans="1:11" x14ac:dyDescent="0.3">
      <c r="A336" s="5"/>
      <c r="B336" s="7"/>
      <c r="C336" s="37"/>
      <c r="D336" s="37"/>
      <c r="E336" s="37"/>
      <c r="F336" s="37"/>
      <c r="G336" s="45"/>
      <c r="H336" t="s">
        <v>491</v>
      </c>
      <c r="I336" t="s">
        <v>726</v>
      </c>
      <c r="J336" t="s">
        <v>879</v>
      </c>
      <c r="K336" t="s">
        <v>568</v>
      </c>
    </row>
    <row r="337" spans="1:11" x14ac:dyDescent="0.3">
      <c r="A337" s="5"/>
      <c r="B337" s="7"/>
      <c r="C337" s="37"/>
      <c r="D337" s="37"/>
      <c r="E337" s="37"/>
      <c r="F337" s="37"/>
      <c r="G337" s="45"/>
      <c r="H337" t="s">
        <v>492</v>
      </c>
      <c r="I337" t="s">
        <v>727</v>
      </c>
      <c r="J337" t="s">
        <v>880</v>
      </c>
      <c r="K337" t="s">
        <v>571</v>
      </c>
    </row>
    <row r="338" spans="1:11" x14ac:dyDescent="0.3">
      <c r="A338" s="5"/>
      <c r="B338" s="7"/>
      <c r="C338" s="37"/>
      <c r="D338" s="37"/>
      <c r="E338" s="37"/>
      <c r="F338" s="37"/>
      <c r="G338" s="45"/>
      <c r="H338" t="s">
        <v>493</v>
      </c>
      <c r="I338" t="s">
        <v>728</v>
      </c>
      <c r="J338" t="s">
        <v>881</v>
      </c>
      <c r="K338" t="s">
        <v>572</v>
      </c>
    </row>
    <row r="339" spans="1:11" x14ac:dyDescent="0.3">
      <c r="A339" s="5"/>
      <c r="B339" s="7"/>
      <c r="C339" s="37"/>
      <c r="D339" s="37"/>
      <c r="E339" s="37"/>
      <c r="F339" s="37"/>
      <c r="G339" s="45"/>
      <c r="H339" t="s">
        <v>494</v>
      </c>
      <c r="I339" t="s">
        <v>729</v>
      </c>
      <c r="J339" t="s">
        <v>882</v>
      </c>
      <c r="K339" t="s">
        <v>955</v>
      </c>
    </row>
    <row r="340" spans="1:11" x14ac:dyDescent="0.3">
      <c r="A340" s="5"/>
      <c r="B340" s="7"/>
      <c r="C340" s="37"/>
      <c r="D340" s="37"/>
      <c r="E340" s="37"/>
      <c r="F340" s="37"/>
      <c r="G340" s="45"/>
      <c r="H340" t="s">
        <v>495</v>
      </c>
      <c r="I340" t="s">
        <v>730</v>
      </c>
      <c r="J340" t="s">
        <v>883</v>
      </c>
      <c r="K340" t="s">
        <v>956</v>
      </c>
    </row>
    <row r="341" spans="1:11" x14ac:dyDescent="0.3">
      <c r="A341" s="5"/>
      <c r="B341" s="7"/>
      <c r="C341" s="37"/>
      <c r="D341" s="37"/>
      <c r="E341" s="37"/>
      <c r="F341" s="37"/>
      <c r="G341" s="45"/>
      <c r="H341" t="s">
        <v>496</v>
      </c>
      <c r="I341" t="s">
        <v>731</v>
      </c>
      <c r="J341" t="s">
        <v>531</v>
      </c>
      <c r="K341" t="s">
        <v>774</v>
      </c>
    </row>
    <row r="342" spans="1:11" x14ac:dyDescent="0.3">
      <c r="A342" s="5"/>
      <c r="B342" s="7"/>
      <c r="C342" s="37"/>
      <c r="D342" s="37"/>
      <c r="E342" s="37"/>
      <c r="F342" s="37"/>
      <c r="G342" s="45"/>
      <c r="H342" t="s">
        <v>497</v>
      </c>
      <c r="I342" t="s">
        <v>732</v>
      </c>
      <c r="J342" t="s">
        <v>884</v>
      </c>
      <c r="K342" t="s">
        <v>573</v>
      </c>
    </row>
    <row r="343" spans="1:11" x14ac:dyDescent="0.3">
      <c r="A343" s="5"/>
      <c r="B343" s="7"/>
      <c r="C343" s="37"/>
      <c r="D343" s="37"/>
      <c r="E343" s="37"/>
      <c r="F343" s="37"/>
      <c r="G343" s="45"/>
      <c r="H343" t="s">
        <v>498</v>
      </c>
      <c r="I343" t="s">
        <v>733</v>
      </c>
      <c r="J343" t="s">
        <v>885</v>
      </c>
      <c r="K343" t="s">
        <v>574</v>
      </c>
    </row>
    <row r="344" spans="1:11" x14ac:dyDescent="0.3">
      <c r="A344" s="5"/>
      <c r="B344" s="7"/>
      <c r="C344" s="37"/>
      <c r="D344" s="37"/>
      <c r="E344" s="37"/>
      <c r="F344" s="37"/>
      <c r="G344" s="45"/>
      <c r="H344" t="s">
        <v>499</v>
      </c>
      <c r="I344" t="s">
        <v>734</v>
      </c>
      <c r="J344" t="s">
        <v>886</v>
      </c>
      <c r="K344" t="s">
        <v>576</v>
      </c>
    </row>
    <row r="345" spans="1:11" x14ac:dyDescent="0.3">
      <c r="A345" s="5"/>
      <c r="B345" s="7"/>
      <c r="C345" s="37"/>
      <c r="D345" s="37"/>
      <c r="E345" s="37"/>
      <c r="F345" s="37"/>
      <c r="G345" s="45"/>
      <c r="H345" t="s">
        <v>500</v>
      </c>
      <c r="I345" t="s">
        <v>735</v>
      </c>
      <c r="J345" t="s">
        <v>887</v>
      </c>
      <c r="K345" t="s">
        <v>784</v>
      </c>
    </row>
    <row r="346" spans="1:11" x14ac:dyDescent="0.3">
      <c r="A346" s="5"/>
      <c r="B346" s="7"/>
      <c r="C346" s="37"/>
      <c r="D346" s="37"/>
      <c r="E346" s="37"/>
      <c r="F346" s="37"/>
      <c r="G346" s="45"/>
      <c r="H346" t="s">
        <v>501</v>
      </c>
      <c r="I346" t="s">
        <v>736</v>
      </c>
      <c r="J346" t="s">
        <v>888</v>
      </c>
      <c r="K346" t="s">
        <v>577</v>
      </c>
    </row>
    <row r="347" spans="1:11" x14ac:dyDescent="0.3">
      <c r="A347" s="5"/>
      <c r="B347" s="7"/>
      <c r="C347" s="37"/>
      <c r="D347" s="37"/>
      <c r="E347" s="37"/>
      <c r="F347" s="37"/>
      <c r="G347" s="45"/>
      <c r="H347" t="s">
        <v>502</v>
      </c>
      <c r="I347" t="s">
        <v>737</v>
      </c>
      <c r="J347" t="s">
        <v>889</v>
      </c>
      <c r="K347" t="s">
        <v>957</v>
      </c>
    </row>
    <row r="348" spans="1:11" x14ac:dyDescent="0.3">
      <c r="A348" s="5"/>
      <c r="B348" s="7"/>
      <c r="C348" s="37"/>
      <c r="D348" s="37"/>
      <c r="E348" s="37"/>
      <c r="F348" s="37"/>
      <c r="G348" s="45"/>
      <c r="H348" t="s">
        <v>503</v>
      </c>
      <c r="I348" t="s">
        <v>738</v>
      </c>
      <c r="J348" t="s">
        <v>890</v>
      </c>
      <c r="K348" t="s">
        <v>578</v>
      </c>
    </row>
    <row r="349" spans="1:11" x14ac:dyDescent="0.3">
      <c r="A349" s="5"/>
      <c r="B349" s="7"/>
      <c r="C349" s="37"/>
      <c r="D349" s="37"/>
      <c r="E349" s="37"/>
      <c r="F349" s="37"/>
      <c r="G349" s="45"/>
      <c r="H349" t="s">
        <v>504</v>
      </c>
      <c r="I349" t="s">
        <v>483</v>
      </c>
      <c r="J349" t="s">
        <v>891</v>
      </c>
      <c r="K349" t="s">
        <v>785</v>
      </c>
    </row>
    <row r="350" spans="1:11" x14ac:dyDescent="0.3">
      <c r="A350" s="5"/>
      <c r="B350" s="7"/>
      <c r="C350" s="37"/>
      <c r="D350" s="37"/>
      <c r="E350" s="37"/>
      <c r="F350" s="37"/>
      <c r="G350" s="45"/>
      <c r="H350" t="s">
        <v>505</v>
      </c>
      <c r="I350" t="s">
        <v>484</v>
      </c>
      <c r="J350" t="s">
        <v>892</v>
      </c>
      <c r="K350" t="s">
        <v>581</v>
      </c>
    </row>
    <row r="351" spans="1:11" x14ac:dyDescent="0.3">
      <c r="A351" s="5"/>
      <c r="B351" s="7"/>
      <c r="C351" s="37"/>
      <c r="D351" s="37"/>
      <c r="E351" s="37"/>
      <c r="F351" s="37"/>
      <c r="G351" s="45"/>
      <c r="H351" t="s">
        <v>506</v>
      </c>
      <c r="I351" t="s">
        <v>739</v>
      </c>
      <c r="J351" t="s">
        <v>893</v>
      </c>
      <c r="K351" t="s">
        <v>582</v>
      </c>
    </row>
    <row r="352" spans="1:11" x14ac:dyDescent="0.3">
      <c r="A352" s="5"/>
      <c r="B352" s="7"/>
      <c r="C352" s="37"/>
      <c r="D352" s="37"/>
      <c r="E352" s="37"/>
      <c r="F352" s="37"/>
      <c r="G352" s="45"/>
      <c r="H352" t="s">
        <v>507</v>
      </c>
      <c r="I352" t="s">
        <v>740</v>
      </c>
      <c r="J352" t="s">
        <v>894</v>
      </c>
      <c r="K352" t="s">
        <v>583</v>
      </c>
    </row>
    <row r="353" spans="1:11" x14ac:dyDescent="0.3">
      <c r="A353" s="5"/>
      <c r="B353" s="7"/>
      <c r="C353" s="37"/>
      <c r="D353" s="37"/>
      <c r="E353" s="37"/>
      <c r="F353" s="37"/>
      <c r="G353" s="45"/>
      <c r="H353" t="s">
        <v>508</v>
      </c>
      <c r="I353" t="s">
        <v>741</v>
      </c>
      <c r="J353" t="s">
        <v>895</v>
      </c>
      <c r="K353" t="s">
        <v>788</v>
      </c>
    </row>
    <row r="354" spans="1:11" x14ac:dyDescent="0.3">
      <c r="A354" s="5"/>
      <c r="B354" s="7"/>
      <c r="C354" s="37"/>
      <c r="D354" s="37"/>
      <c r="E354" s="37"/>
      <c r="F354" s="37"/>
      <c r="G354" s="45"/>
      <c r="H354" t="s">
        <v>509</v>
      </c>
      <c r="I354" t="s">
        <v>486</v>
      </c>
      <c r="J354" t="s">
        <v>896</v>
      </c>
      <c r="K354" t="s">
        <v>789</v>
      </c>
    </row>
    <row r="355" spans="1:11" x14ac:dyDescent="0.3">
      <c r="A355" s="5"/>
      <c r="B355" s="7"/>
      <c r="C355" s="37"/>
      <c r="D355" s="37"/>
      <c r="E355" s="37"/>
      <c r="F355" s="37"/>
      <c r="G355" s="45"/>
      <c r="H355" t="s">
        <v>510</v>
      </c>
      <c r="I355" t="s">
        <v>742</v>
      </c>
      <c r="J355" t="s">
        <v>897</v>
      </c>
      <c r="K355" t="s">
        <v>958</v>
      </c>
    </row>
    <row r="356" spans="1:11" x14ac:dyDescent="0.3">
      <c r="A356" s="5"/>
      <c r="B356" s="7"/>
      <c r="C356" s="37"/>
      <c r="D356" s="37"/>
      <c r="E356" s="37"/>
      <c r="F356" s="37"/>
      <c r="G356" s="45"/>
      <c r="H356" t="s">
        <v>511</v>
      </c>
      <c r="I356" t="s">
        <v>487</v>
      </c>
      <c r="J356" t="s">
        <v>898</v>
      </c>
      <c r="K356" t="s">
        <v>790</v>
      </c>
    </row>
    <row r="357" spans="1:11" x14ac:dyDescent="0.3">
      <c r="A357" s="5"/>
      <c r="B357" s="7"/>
      <c r="C357" s="37"/>
      <c r="D357" s="37"/>
      <c r="E357" s="37"/>
      <c r="F357" s="37"/>
      <c r="G357" s="45"/>
      <c r="H357" t="s">
        <v>512</v>
      </c>
      <c r="I357" t="s">
        <v>488</v>
      </c>
      <c r="J357" t="s">
        <v>899</v>
      </c>
      <c r="K357" t="s">
        <v>584</v>
      </c>
    </row>
    <row r="358" spans="1:11" x14ac:dyDescent="0.3">
      <c r="A358" s="5"/>
      <c r="B358" s="7"/>
      <c r="C358" s="37"/>
      <c r="D358" s="37"/>
      <c r="E358" s="37"/>
      <c r="F358" s="37"/>
      <c r="G358" s="45"/>
      <c r="H358" t="s">
        <v>513</v>
      </c>
      <c r="I358" t="s">
        <v>489</v>
      </c>
      <c r="J358" t="s">
        <v>900</v>
      </c>
      <c r="K358" t="s">
        <v>585</v>
      </c>
    </row>
    <row r="359" spans="1:11" x14ac:dyDescent="0.3">
      <c r="A359" s="5"/>
      <c r="B359" s="7"/>
      <c r="C359" s="37"/>
      <c r="D359" s="37"/>
      <c r="E359" s="37"/>
      <c r="F359" s="37"/>
      <c r="G359" s="45"/>
      <c r="H359" t="s">
        <v>514</v>
      </c>
      <c r="I359" t="s">
        <v>490</v>
      </c>
      <c r="J359" t="s">
        <v>901</v>
      </c>
      <c r="K359" t="s">
        <v>793</v>
      </c>
    </row>
    <row r="360" spans="1:11" x14ac:dyDescent="0.3">
      <c r="A360" s="5"/>
      <c r="B360" s="7"/>
      <c r="C360" s="37"/>
      <c r="D360" s="37"/>
      <c r="E360" s="37"/>
      <c r="F360" s="37"/>
      <c r="G360" s="45"/>
      <c r="H360" t="s">
        <v>515</v>
      </c>
      <c r="I360" t="s">
        <v>743</v>
      </c>
      <c r="J360" t="s">
        <v>902</v>
      </c>
    </row>
    <row r="361" spans="1:11" x14ac:dyDescent="0.3">
      <c r="A361" s="5"/>
      <c r="B361" s="7"/>
      <c r="C361" s="37"/>
      <c r="D361" s="37"/>
      <c r="E361" s="37"/>
      <c r="F361" s="37"/>
      <c r="G361" s="45"/>
      <c r="H361" t="s">
        <v>516</v>
      </c>
      <c r="I361" t="s">
        <v>491</v>
      </c>
      <c r="J361" t="s">
        <v>903</v>
      </c>
    </row>
    <row r="362" spans="1:11" x14ac:dyDescent="0.3">
      <c r="A362" s="5"/>
      <c r="B362" s="7"/>
      <c r="C362" s="37"/>
      <c r="D362" s="37"/>
      <c r="E362" s="37"/>
      <c r="F362" s="37"/>
      <c r="G362" s="45"/>
      <c r="H362" t="s">
        <v>517</v>
      </c>
      <c r="I362" t="s">
        <v>492</v>
      </c>
      <c r="J362" t="s">
        <v>904</v>
      </c>
    </row>
    <row r="363" spans="1:11" x14ac:dyDescent="0.3">
      <c r="A363" s="5"/>
      <c r="B363" s="7"/>
      <c r="C363" s="37"/>
      <c r="D363" s="37"/>
      <c r="E363" s="37"/>
      <c r="F363" s="37"/>
      <c r="G363" s="45"/>
      <c r="H363" t="s">
        <v>518</v>
      </c>
      <c r="I363" t="s">
        <v>495</v>
      </c>
      <c r="J363" t="s">
        <v>905</v>
      </c>
    </row>
    <row r="364" spans="1:11" x14ac:dyDescent="0.3">
      <c r="A364" s="5"/>
      <c r="B364" s="7"/>
      <c r="C364" s="37"/>
      <c r="D364" s="37"/>
      <c r="E364" s="37"/>
      <c r="F364" s="37"/>
      <c r="G364" s="45"/>
      <c r="H364" t="s">
        <v>519</v>
      </c>
      <c r="I364" t="s">
        <v>744</v>
      </c>
      <c r="J364" t="s">
        <v>906</v>
      </c>
    </row>
    <row r="365" spans="1:11" x14ac:dyDescent="0.3">
      <c r="A365" s="5"/>
      <c r="B365" s="7"/>
      <c r="C365" s="37"/>
      <c r="D365" s="37"/>
      <c r="E365" s="37"/>
      <c r="F365" s="37"/>
      <c r="G365" s="45"/>
      <c r="H365" t="s">
        <v>520</v>
      </c>
      <c r="I365" t="s">
        <v>496</v>
      </c>
      <c r="J365" t="s">
        <v>907</v>
      </c>
    </row>
    <row r="366" spans="1:11" x14ac:dyDescent="0.3">
      <c r="A366" s="5"/>
      <c r="B366" s="7"/>
      <c r="C366" s="37"/>
      <c r="D366" s="37"/>
      <c r="E366" s="37"/>
      <c r="F366" s="37"/>
      <c r="G366" s="45"/>
      <c r="H366" t="s">
        <v>521</v>
      </c>
      <c r="I366" t="s">
        <v>497</v>
      </c>
      <c r="J366" t="s">
        <v>908</v>
      </c>
    </row>
    <row r="367" spans="1:11" x14ac:dyDescent="0.3">
      <c r="A367" s="5"/>
      <c r="B367" s="7"/>
      <c r="C367" s="37"/>
      <c r="D367" s="37"/>
      <c r="E367" s="37"/>
      <c r="F367" s="37"/>
      <c r="G367" s="45"/>
      <c r="H367" t="s">
        <v>522</v>
      </c>
      <c r="I367" t="s">
        <v>498</v>
      </c>
      <c r="J367" t="s">
        <v>909</v>
      </c>
    </row>
    <row r="368" spans="1:11" x14ac:dyDescent="0.3">
      <c r="A368" s="5"/>
      <c r="B368" s="7"/>
      <c r="C368" s="37"/>
      <c r="D368" s="37"/>
      <c r="E368" s="37"/>
      <c r="F368" s="37"/>
      <c r="G368" s="45"/>
      <c r="H368" t="s">
        <v>523</v>
      </c>
      <c r="I368" t="s">
        <v>501</v>
      </c>
      <c r="J368" t="s">
        <v>535</v>
      </c>
    </row>
    <row r="369" spans="1:10" x14ac:dyDescent="0.3">
      <c r="A369" s="5"/>
      <c r="B369" s="7"/>
      <c r="C369" s="37"/>
      <c r="D369" s="37"/>
      <c r="E369" s="37"/>
      <c r="F369" s="37"/>
      <c r="G369" s="45"/>
      <c r="H369" t="s">
        <v>524</v>
      </c>
      <c r="I369" t="s">
        <v>502</v>
      </c>
      <c r="J369" t="s">
        <v>536</v>
      </c>
    </row>
    <row r="370" spans="1:10" x14ac:dyDescent="0.3">
      <c r="A370" s="5"/>
      <c r="B370" s="7"/>
      <c r="C370" s="37"/>
      <c r="D370" s="37"/>
      <c r="E370" s="37"/>
      <c r="F370" s="37"/>
      <c r="G370" s="45"/>
      <c r="H370" t="s">
        <v>525</v>
      </c>
      <c r="I370" t="s">
        <v>745</v>
      </c>
      <c r="J370" t="s">
        <v>537</v>
      </c>
    </row>
    <row r="371" spans="1:10" x14ac:dyDescent="0.3">
      <c r="A371" s="5"/>
      <c r="B371" s="7"/>
      <c r="C371" s="37"/>
      <c r="D371" s="37"/>
      <c r="E371" s="37"/>
      <c r="F371" s="37"/>
      <c r="G371" s="45"/>
      <c r="H371" t="s">
        <v>526</v>
      </c>
      <c r="I371" t="s">
        <v>503</v>
      </c>
      <c r="J371" t="s">
        <v>538</v>
      </c>
    </row>
    <row r="372" spans="1:10" x14ac:dyDescent="0.3">
      <c r="A372" s="5"/>
      <c r="B372" s="7"/>
      <c r="C372" s="37"/>
      <c r="D372" s="37"/>
      <c r="E372" s="37"/>
      <c r="F372" s="37"/>
      <c r="G372" s="45"/>
      <c r="H372" t="s">
        <v>527</v>
      </c>
      <c r="I372" t="s">
        <v>746</v>
      </c>
      <c r="J372" t="s">
        <v>539</v>
      </c>
    </row>
    <row r="373" spans="1:10" x14ac:dyDescent="0.3">
      <c r="A373" s="5"/>
      <c r="B373" s="7"/>
      <c r="C373" s="37"/>
      <c r="D373" s="37"/>
      <c r="E373" s="37"/>
      <c r="F373" s="37"/>
      <c r="G373" s="45"/>
      <c r="H373" t="s">
        <v>528</v>
      </c>
      <c r="I373" t="s">
        <v>747</v>
      </c>
      <c r="J373" t="s">
        <v>541</v>
      </c>
    </row>
    <row r="374" spans="1:10" x14ac:dyDescent="0.3">
      <c r="A374" s="5"/>
      <c r="B374" s="7"/>
      <c r="C374" s="37"/>
      <c r="D374" s="37"/>
      <c r="E374" s="37"/>
      <c r="F374" s="37"/>
      <c r="G374" s="45"/>
      <c r="H374" t="s">
        <v>529</v>
      </c>
      <c r="I374" t="s">
        <v>748</v>
      </c>
      <c r="J374" t="s">
        <v>543</v>
      </c>
    </row>
    <row r="375" spans="1:10" x14ac:dyDescent="0.3">
      <c r="A375" s="5"/>
      <c r="B375" s="7"/>
      <c r="C375" s="37"/>
      <c r="D375" s="37"/>
      <c r="E375" s="37"/>
      <c r="F375" s="37"/>
      <c r="G375" s="45"/>
      <c r="H375" t="s">
        <v>530</v>
      </c>
      <c r="I375" t="s">
        <v>749</v>
      </c>
      <c r="J375" t="s">
        <v>544</v>
      </c>
    </row>
    <row r="376" spans="1:10" x14ac:dyDescent="0.3">
      <c r="A376" s="5"/>
      <c r="B376" s="7"/>
      <c r="C376" s="37"/>
      <c r="D376" s="37"/>
      <c r="E376" s="37"/>
      <c r="F376" s="37"/>
      <c r="G376" s="45"/>
      <c r="H376" t="s">
        <v>531</v>
      </c>
      <c r="I376" t="s">
        <v>505</v>
      </c>
      <c r="J376" t="s">
        <v>545</v>
      </c>
    </row>
    <row r="377" spans="1:10" x14ac:dyDescent="0.3">
      <c r="A377" s="5"/>
      <c r="B377" s="7"/>
      <c r="C377" s="37"/>
      <c r="D377" s="37"/>
      <c r="E377" s="37"/>
      <c r="F377" s="37"/>
      <c r="G377" s="45"/>
      <c r="H377" t="s">
        <v>532</v>
      </c>
      <c r="I377" t="s">
        <v>750</v>
      </c>
      <c r="J377" t="s">
        <v>547</v>
      </c>
    </row>
    <row r="378" spans="1:10" x14ac:dyDescent="0.3">
      <c r="A378" s="5"/>
      <c r="B378" s="7"/>
      <c r="C378" s="37"/>
      <c r="D378" s="37"/>
      <c r="E378" s="37"/>
      <c r="F378" s="37"/>
      <c r="G378" s="45"/>
      <c r="H378" t="s">
        <v>533</v>
      </c>
      <c r="I378" t="s">
        <v>751</v>
      </c>
      <c r="J378" t="s">
        <v>548</v>
      </c>
    </row>
    <row r="379" spans="1:10" x14ac:dyDescent="0.3">
      <c r="A379" s="5"/>
      <c r="B379" s="7"/>
      <c r="C379" s="37"/>
      <c r="D379" s="37"/>
      <c r="E379" s="37"/>
      <c r="F379" s="37"/>
      <c r="G379" s="45"/>
      <c r="H379" t="s">
        <v>534</v>
      </c>
      <c r="I379" t="s">
        <v>506</v>
      </c>
      <c r="J379" t="s">
        <v>549</v>
      </c>
    </row>
    <row r="380" spans="1:10" x14ac:dyDescent="0.3">
      <c r="A380" s="5"/>
      <c r="B380" s="7"/>
      <c r="C380" s="37"/>
      <c r="D380" s="37"/>
      <c r="E380" s="37"/>
      <c r="F380" s="37"/>
      <c r="G380" s="45"/>
      <c r="H380" t="s">
        <v>535</v>
      </c>
      <c r="I380" t="s">
        <v>508</v>
      </c>
      <c r="J380" t="s">
        <v>550</v>
      </c>
    </row>
    <row r="381" spans="1:10" x14ac:dyDescent="0.3">
      <c r="A381" s="5"/>
      <c r="B381" s="7"/>
      <c r="C381" s="37"/>
      <c r="D381" s="37"/>
      <c r="E381" s="37"/>
      <c r="F381" s="37"/>
      <c r="G381" s="45"/>
      <c r="H381" t="s">
        <v>536</v>
      </c>
      <c r="I381" t="s">
        <v>752</v>
      </c>
      <c r="J381" t="s">
        <v>551</v>
      </c>
    </row>
    <row r="382" spans="1:10" x14ac:dyDescent="0.3">
      <c r="A382" s="5"/>
      <c r="B382" s="7"/>
      <c r="C382" s="37"/>
      <c r="D382" s="37"/>
      <c r="E382" s="37"/>
      <c r="F382" s="37"/>
      <c r="G382" s="45"/>
      <c r="H382" t="s">
        <v>537</v>
      </c>
      <c r="I382" t="s">
        <v>753</v>
      </c>
      <c r="J382" t="s">
        <v>552</v>
      </c>
    </row>
    <row r="383" spans="1:10" x14ac:dyDescent="0.3">
      <c r="A383" s="5"/>
      <c r="B383" s="7"/>
      <c r="C383" s="37"/>
      <c r="D383" s="37"/>
      <c r="E383" s="37"/>
      <c r="F383" s="37"/>
      <c r="G383" s="45"/>
      <c r="H383" t="s">
        <v>538</v>
      </c>
      <c r="I383" t="s">
        <v>754</v>
      </c>
      <c r="J383" t="s">
        <v>553</v>
      </c>
    </row>
    <row r="384" spans="1:10" x14ac:dyDescent="0.3">
      <c r="A384" s="5"/>
      <c r="B384" s="7"/>
      <c r="C384" s="37"/>
      <c r="D384" s="37"/>
      <c r="E384" s="37"/>
      <c r="F384" s="37"/>
      <c r="G384" s="45"/>
      <c r="H384" t="s">
        <v>539</v>
      </c>
      <c r="I384" t="s">
        <v>755</v>
      </c>
      <c r="J384" t="s">
        <v>554</v>
      </c>
    </row>
    <row r="385" spans="1:10" x14ac:dyDescent="0.3">
      <c r="A385" s="5"/>
      <c r="B385" s="7"/>
      <c r="C385" s="37"/>
      <c r="D385" s="37"/>
      <c r="E385" s="37"/>
      <c r="F385" s="37"/>
      <c r="G385" s="45"/>
      <c r="H385" t="s">
        <v>540</v>
      </c>
      <c r="I385" t="s">
        <v>509</v>
      </c>
      <c r="J385" t="s">
        <v>555</v>
      </c>
    </row>
    <row r="386" spans="1:10" x14ac:dyDescent="0.3">
      <c r="A386" s="5"/>
      <c r="B386" s="7"/>
      <c r="C386" s="37"/>
      <c r="D386" s="37"/>
      <c r="E386" s="37"/>
      <c r="F386" s="37"/>
      <c r="G386" s="45"/>
      <c r="H386" t="s">
        <v>541</v>
      </c>
      <c r="I386" t="s">
        <v>756</v>
      </c>
      <c r="J386" t="s">
        <v>556</v>
      </c>
    </row>
    <row r="387" spans="1:10" x14ac:dyDescent="0.3">
      <c r="A387" s="5"/>
      <c r="B387" s="7"/>
      <c r="C387" s="37"/>
      <c r="D387" s="37"/>
      <c r="E387" s="37"/>
      <c r="F387" s="37"/>
      <c r="G387" s="45"/>
      <c r="H387" t="s">
        <v>542</v>
      </c>
      <c r="I387" t="s">
        <v>511</v>
      </c>
      <c r="J387" t="s">
        <v>557</v>
      </c>
    </row>
    <row r="388" spans="1:10" x14ac:dyDescent="0.3">
      <c r="A388" s="5"/>
      <c r="B388" s="7"/>
      <c r="C388" s="37"/>
      <c r="D388" s="37"/>
      <c r="E388" s="37"/>
      <c r="F388" s="37"/>
      <c r="G388" s="45"/>
      <c r="H388" t="s">
        <v>543</v>
      </c>
      <c r="I388" t="s">
        <v>512</v>
      </c>
      <c r="J388" t="s">
        <v>910</v>
      </c>
    </row>
    <row r="389" spans="1:10" x14ac:dyDescent="0.3">
      <c r="A389" s="5"/>
      <c r="B389" s="7"/>
      <c r="C389" s="37"/>
      <c r="D389" s="37"/>
      <c r="E389" s="37"/>
      <c r="F389" s="37"/>
      <c r="G389" s="45"/>
      <c r="H389" t="s">
        <v>544</v>
      </c>
      <c r="I389" t="s">
        <v>513</v>
      </c>
      <c r="J389" t="s">
        <v>559</v>
      </c>
    </row>
    <row r="390" spans="1:10" x14ac:dyDescent="0.3">
      <c r="A390" s="5"/>
      <c r="B390" s="7"/>
      <c r="C390" s="37"/>
      <c r="D390" s="37"/>
      <c r="E390" s="37"/>
      <c r="F390" s="37"/>
      <c r="G390" s="45"/>
      <c r="H390" t="s">
        <v>545</v>
      </c>
      <c r="I390" t="s">
        <v>514</v>
      </c>
      <c r="J390" t="s">
        <v>560</v>
      </c>
    </row>
    <row r="391" spans="1:10" x14ac:dyDescent="0.3">
      <c r="A391" s="5"/>
      <c r="B391" s="7"/>
      <c r="C391" s="37"/>
      <c r="D391" s="37"/>
      <c r="E391" s="37"/>
      <c r="F391" s="37"/>
      <c r="G391" s="45"/>
      <c r="H391" t="s">
        <v>546</v>
      </c>
      <c r="I391" t="s">
        <v>515</v>
      </c>
      <c r="J391" t="s">
        <v>561</v>
      </c>
    </row>
    <row r="392" spans="1:10" x14ac:dyDescent="0.3">
      <c r="A392" s="5"/>
      <c r="B392" s="7"/>
      <c r="C392" s="37"/>
      <c r="D392" s="37"/>
      <c r="E392" s="37"/>
      <c r="F392" s="37"/>
      <c r="G392" s="45"/>
      <c r="H392" t="s">
        <v>547</v>
      </c>
      <c r="I392" t="s">
        <v>516</v>
      </c>
      <c r="J392" t="s">
        <v>562</v>
      </c>
    </row>
    <row r="393" spans="1:10" x14ac:dyDescent="0.3">
      <c r="A393" s="5"/>
      <c r="B393" s="7"/>
      <c r="C393" s="37"/>
      <c r="D393" s="37"/>
      <c r="E393" s="37"/>
      <c r="F393" s="37"/>
      <c r="G393" s="45"/>
      <c r="H393" t="s">
        <v>548</v>
      </c>
      <c r="I393" t="s">
        <v>517</v>
      </c>
      <c r="J393" t="s">
        <v>563</v>
      </c>
    </row>
    <row r="394" spans="1:10" x14ac:dyDescent="0.3">
      <c r="A394" s="5"/>
      <c r="B394" s="7"/>
      <c r="C394" s="37"/>
      <c r="D394" s="37"/>
      <c r="E394" s="37"/>
      <c r="F394" s="37"/>
      <c r="G394" s="45"/>
      <c r="H394" t="s">
        <v>549</v>
      </c>
      <c r="I394" t="s">
        <v>518</v>
      </c>
      <c r="J394" t="s">
        <v>564</v>
      </c>
    </row>
    <row r="395" spans="1:10" x14ac:dyDescent="0.3">
      <c r="A395" s="5"/>
      <c r="B395" s="7"/>
      <c r="C395" s="37"/>
      <c r="D395" s="37"/>
      <c r="E395" s="37"/>
      <c r="F395" s="37"/>
      <c r="G395" s="45"/>
      <c r="H395" t="s">
        <v>550</v>
      </c>
      <c r="I395" t="s">
        <v>519</v>
      </c>
      <c r="J395" t="s">
        <v>565</v>
      </c>
    </row>
    <row r="396" spans="1:10" x14ac:dyDescent="0.3">
      <c r="A396" s="5"/>
      <c r="B396" s="7"/>
      <c r="C396" s="37"/>
      <c r="D396" s="37"/>
      <c r="E396" s="37"/>
      <c r="F396" s="37"/>
      <c r="G396" s="45"/>
      <c r="H396" t="s">
        <v>551</v>
      </c>
      <c r="I396" t="s">
        <v>520</v>
      </c>
      <c r="J396" t="s">
        <v>566</v>
      </c>
    </row>
    <row r="397" spans="1:10" x14ac:dyDescent="0.3">
      <c r="A397" s="5"/>
      <c r="B397" s="7"/>
      <c r="C397" s="37"/>
      <c r="D397" s="37"/>
      <c r="E397" s="37"/>
      <c r="F397" s="37"/>
      <c r="G397" s="45"/>
      <c r="H397" t="s">
        <v>552</v>
      </c>
      <c r="I397" t="s">
        <v>521</v>
      </c>
      <c r="J397" t="s">
        <v>763</v>
      </c>
    </row>
    <row r="398" spans="1:10" x14ac:dyDescent="0.3">
      <c r="A398" s="5"/>
      <c r="B398" s="7"/>
      <c r="C398" s="37"/>
      <c r="D398" s="37"/>
      <c r="E398" s="37"/>
      <c r="F398" s="37"/>
      <c r="G398" s="45"/>
      <c r="H398" t="s">
        <v>553</v>
      </c>
      <c r="I398" t="s">
        <v>522</v>
      </c>
      <c r="J398" t="s">
        <v>567</v>
      </c>
    </row>
    <row r="399" spans="1:10" x14ac:dyDescent="0.3">
      <c r="A399" s="5"/>
      <c r="B399" s="7"/>
      <c r="C399" s="37"/>
      <c r="D399" s="37"/>
      <c r="E399" s="37"/>
      <c r="F399" s="37"/>
      <c r="G399" s="45"/>
      <c r="H399" t="s">
        <v>554</v>
      </c>
      <c r="I399" t="s">
        <v>523</v>
      </c>
      <c r="J399" t="s">
        <v>568</v>
      </c>
    </row>
    <row r="400" spans="1:10" x14ac:dyDescent="0.3">
      <c r="A400" s="5"/>
      <c r="B400" s="7"/>
      <c r="C400" s="37"/>
      <c r="D400" s="37"/>
      <c r="E400" s="37"/>
      <c r="F400" s="37"/>
      <c r="G400" s="45"/>
      <c r="H400" t="s">
        <v>555</v>
      </c>
      <c r="I400" t="s">
        <v>524</v>
      </c>
      <c r="J400" t="s">
        <v>569</v>
      </c>
    </row>
    <row r="401" spans="1:10" x14ac:dyDescent="0.3">
      <c r="A401" s="5"/>
      <c r="B401" s="7"/>
      <c r="C401" s="37"/>
      <c r="D401" s="37"/>
      <c r="E401" s="37"/>
      <c r="F401" s="37"/>
      <c r="G401" s="45"/>
      <c r="H401" t="s">
        <v>556</v>
      </c>
      <c r="I401" t="s">
        <v>757</v>
      </c>
      <c r="J401" t="s">
        <v>570</v>
      </c>
    </row>
    <row r="402" spans="1:10" x14ac:dyDescent="0.3">
      <c r="A402" s="5"/>
      <c r="B402" s="7"/>
      <c r="C402" s="37"/>
      <c r="D402" s="37"/>
      <c r="E402" s="37"/>
      <c r="F402" s="37"/>
      <c r="G402" s="45"/>
      <c r="H402" t="s">
        <v>557</v>
      </c>
      <c r="I402" t="s">
        <v>758</v>
      </c>
      <c r="J402" t="s">
        <v>767</v>
      </c>
    </row>
    <row r="403" spans="1:10" x14ac:dyDescent="0.3">
      <c r="A403" s="5"/>
      <c r="B403" s="7"/>
      <c r="C403" s="37"/>
      <c r="D403" s="37"/>
      <c r="E403" s="37"/>
      <c r="F403" s="37"/>
      <c r="G403" s="45"/>
      <c r="H403" t="s">
        <v>558</v>
      </c>
      <c r="I403" t="s">
        <v>525</v>
      </c>
      <c r="J403" t="s">
        <v>571</v>
      </c>
    </row>
    <row r="404" spans="1:10" x14ac:dyDescent="0.3">
      <c r="A404" s="5"/>
      <c r="B404" s="7"/>
      <c r="C404" s="37"/>
      <c r="D404" s="37"/>
      <c r="E404" s="37"/>
      <c r="F404" s="37"/>
      <c r="G404" s="45"/>
      <c r="H404" t="s">
        <v>559</v>
      </c>
      <c r="I404" t="s">
        <v>526</v>
      </c>
      <c r="J404" t="s">
        <v>572</v>
      </c>
    </row>
    <row r="405" spans="1:10" x14ac:dyDescent="0.3">
      <c r="A405" s="5"/>
      <c r="B405" s="7"/>
      <c r="C405" s="37"/>
      <c r="D405" s="37"/>
      <c r="E405" s="37"/>
      <c r="F405" s="37"/>
      <c r="G405" s="45"/>
      <c r="H405" t="s">
        <v>560</v>
      </c>
      <c r="I405" t="s">
        <v>759</v>
      </c>
      <c r="J405" t="s">
        <v>911</v>
      </c>
    </row>
    <row r="406" spans="1:10" x14ac:dyDescent="0.3">
      <c r="A406" s="5"/>
      <c r="B406" s="7"/>
      <c r="C406" s="37"/>
      <c r="D406" s="37"/>
      <c r="E406" s="37"/>
      <c r="F406" s="37"/>
      <c r="G406" s="45"/>
      <c r="H406" t="s">
        <v>561</v>
      </c>
      <c r="I406" t="s">
        <v>760</v>
      </c>
      <c r="J406" t="s">
        <v>769</v>
      </c>
    </row>
    <row r="407" spans="1:10" x14ac:dyDescent="0.3">
      <c r="A407" s="5"/>
      <c r="B407" s="7"/>
      <c r="C407" s="37"/>
      <c r="D407" s="37"/>
      <c r="E407" s="37"/>
      <c r="F407" s="37"/>
      <c r="G407" s="45"/>
      <c r="H407" t="s">
        <v>562</v>
      </c>
      <c r="I407" t="s">
        <v>529</v>
      </c>
      <c r="J407" t="s">
        <v>912</v>
      </c>
    </row>
    <row r="408" spans="1:10" x14ac:dyDescent="0.3">
      <c r="A408" s="5"/>
      <c r="B408" s="7"/>
      <c r="C408" s="37"/>
      <c r="D408" s="37"/>
      <c r="E408" s="37"/>
      <c r="F408" s="37"/>
      <c r="G408" s="45"/>
      <c r="H408" t="s">
        <v>563</v>
      </c>
      <c r="I408" t="s">
        <v>530</v>
      </c>
      <c r="J408" t="s">
        <v>573</v>
      </c>
    </row>
    <row r="409" spans="1:10" x14ac:dyDescent="0.3">
      <c r="A409" s="5"/>
      <c r="B409" s="7"/>
      <c r="C409" s="37"/>
      <c r="D409" s="37"/>
      <c r="E409" s="37"/>
      <c r="F409" s="37"/>
      <c r="G409" s="45"/>
      <c r="H409" t="s">
        <v>564</v>
      </c>
      <c r="I409" t="s">
        <v>761</v>
      </c>
      <c r="J409" t="s">
        <v>574</v>
      </c>
    </row>
    <row r="410" spans="1:10" x14ac:dyDescent="0.3">
      <c r="A410" s="5"/>
      <c r="B410" s="7"/>
      <c r="C410" s="37"/>
      <c r="D410" s="37"/>
      <c r="E410" s="37"/>
      <c r="F410" s="37"/>
      <c r="G410" s="45"/>
      <c r="H410" t="s">
        <v>565</v>
      </c>
      <c r="I410" t="s">
        <v>532</v>
      </c>
      <c r="J410" t="s">
        <v>576</v>
      </c>
    </row>
    <row r="411" spans="1:10" x14ac:dyDescent="0.3">
      <c r="A411" s="5"/>
      <c r="B411" s="7"/>
      <c r="C411" s="37"/>
      <c r="D411" s="37"/>
      <c r="E411" s="37"/>
      <c r="F411" s="37"/>
      <c r="G411" s="45"/>
      <c r="H411" t="s">
        <v>566</v>
      </c>
      <c r="I411" t="s">
        <v>533</v>
      </c>
      <c r="J411" t="s">
        <v>784</v>
      </c>
    </row>
    <row r="412" spans="1:10" x14ac:dyDescent="0.3">
      <c r="A412" s="5"/>
      <c r="B412" s="7"/>
      <c r="C412" s="37"/>
      <c r="D412" s="37"/>
      <c r="E412" s="37"/>
      <c r="F412" s="37"/>
      <c r="G412" s="45"/>
      <c r="H412" t="s">
        <v>567</v>
      </c>
      <c r="I412" t="s">
        <v>534</v>
      </c>
      <c r="J412" t="s">
        <v>577</v>
      </c>
    </row>
    <row r="413" spans="1:10" x14ac:dyDescent="0.3">
      <c r="A413" s="5"/>
      <c r="B413" s="7"/>
      <c r="C413" s="37"/>
      <c r="D413" s="37"/>
      <c r="E413" s="37"/>
      <c r="F413" s="37"/>
      <c r="G413" s="45"/>
      <c r="H413" t="s">
        <v>568</v>
      </c>
      <c r="I413" t="s">
        <v>535</v>
      </c>
      <c r="J413" t="s">
        <v>578</v>
      </c>
    </row>
    <row r="414" spans="1:10" x14ac:dyDescent="0.3">
      <c r="A414" s="5"/>
      <c r="B414" s="7"/>
      <c r="C414" s="37"/>
      <c r="D414" s="37"/>
      <c r="E414" s="37"/>
      <c r="F414" s="37"/>
      <c r="G414" s="45"/>
      <c r="H414" t="s">
        <v>569</v>
      </c>
      <c r="I414" t="s">
        <v>536</v>
      </c>
      <c r="J414" t="s">
        <v>579</v>
      </c>
    </row>
    <row r="415" spans="1:10" x14ac:dyDescent="0.3">
      <c r="A415" s="5"/>
      <c r="B415" s="7"/>
      <c r="C415" s="37"/>
      <c r="D415" s="37"/>
      <c r="E415" s="37"/>
      <c r="F415" s="37"/>
      <c r="G415" s="45"/>
      <c r="H415" t="s">
        <v>570</v>
      </c>
      <c r="I415" t="s">
        <v>537</v>
      </c>
      <c r="J415" t="s">
        <v>580</v>
      </c>
    </row>
    <row r="416" spans="1:10" x14ac:dyDescent="0.3">
      <c r="A416" s="5"/>
      <c r="B416" s="7"/>
      <c r="C416" s="37"/>
      <c r="D416" s="37"/>
      <c r="E416" s="37"/>
      <c r="F416" s="37"/>
      <c r="G416" s="45"/>
      <c r="H416" t="s">
        <v>571</v>
      </c>
      <c r="I416" t="s">
        <v>538</v>
      </c>
      <c r="J416" t="s">
        <v>785</v>
      </c>
    </row>
    <row r="417" spans="1:10" x14ac:dyDescent="0.3">
      <c r="A417" s="5"/>
      <c r="B417" s="7"/>
      <c r="C417" s="37"/>
      <c r="D417" s="37"/>
      <c r="E417" s="37"/>
      <c r="F417" s="37"/>
      <c r="G417" s="45"/>
      <c r="H417" t="s">
        <v>572</v>
      </c>
      <c r="I417" t="s">
        <v>541</v>
      </c>
      <c r="J417" t="s">
        <v>581</v>
      </c>
    </row>
    <row r="418" spans="1:10" x14ac:dyDescent="0.3">
      <c r="A418" s="5"/>
      <c r="B418" s="7"/>
      <c r="C418" s="37"/>
      <c r="D418" s="37"/>
      <c r="E418" s="37"/>
      <c r="F418" s="37"/>
      <c r="G418" s="45"/>
      <c r="H418" t="s">
        <v>573</v>
      </c>
      <c r="I418" t="s">
        <v>543</v>
      </c>
      <c r="J418" t="s">
        <v>582</v>
      </c>
    </row>
    <row r="419" spans="1:10" x14ac:dyDescent="0.3">
      <c r="A419" s="5"/>
      <c r="B419" s="7"/>
      <c r="C419" s="37"/>
      <c r="D419" s="37"/>
      <c r="E419" s="37"/>
      <c r="F419" s="37"/>
      <c r="G419" s="45"/>
      <c r="H419" t="s">
        <v>574</v>
      </c>
      <c r="I419" t="s">
        <v>544</v>
      </c>
      <c r="J419" t="s">
        <v>583</v>
      </c>
    </row>
    <row r="420" spans="1:10" x14ac:dyDescent="0.3">
      <c r="A420" s="5"/>
      <c r="B420" s="7"/>
      <c r="C420" s="37"/>
      <c r="D420" s="37"/>
      <c r="E420" s="37"/>
      <c r="F420" s="37"/>
      <c r="G420" s="45"/>
      <c r="H420" t="s">
        <v>575</v>
      </c>
      <c r="I420" t="s">
        <v>545</v>
      </c>
      <c r="J420" t="s">
        <v>788</v>
      </c>
    </row>
    <row r="421" spans="1:10" x14ac:dyDescent="0.3">
      <c r="A421" s="5"/>
      <c r="B421" s="7"/>
      <c r="C421" s="37"/>
      <c r="D421" s="37"/>
      <c r="E421" s="37"/>
      <c r="F421" s="37"/>
      <c r="G421" s="45"/>
      <c r="H421" t="s">
        <v>576</v>
      </c>
      <c r="I421" t="s">
        <v>547</v>
      </c>
      <c r="J421" t="s">
        <v>789</v>
      </c>
    </row>
    <row r="422" spans="1:10" x14ac:dyDescent="0.3">
      <c r="A422" s="5"/>
      <c r="B422" s="7"/>
      <c r="C422" s="37"/>
      <c r="D422" s="37"/>
      <c r="E422" s="37"/>
      <c r="F422" s="37"/>
      <c r="G422" s="45"/>
      <c r="H422" t="s">
        <v>577</v>
      </c>
      <c r="I422" t="s">
        <v>548</v>
      </c>
      <c r="J422" t="s">
        <v>913</v>
      </c>
    </row>
    <row r="423" spans="1:10" x14ac:dyDescent="0.3">
      <c r="A423" s="5"/>
      <c r="B423" s="7"/>
      <c r="C423" s="37"/>
      <c r="D423" s="37"/>
      <c r="E423" s="37"/>
      <c r="F423" s="37"/>
      <c r="G423" s="45"/>
      <c r="H423" t="s">
        <v>578</v>
      </c>
      <c r="I423" t="s">
        <v>549</v>
      </c>
      <c r="J423" t="s">
        <v>584</v>
      </c>
    </row>
    <row r="424" spans="1:10" x14ac:dyDescent="0.3">
      <c r="A424" s="5"/>
      <c r="B424" s="7"/>
      <c r="C424" s="37"/>
      <c r="D424" s="37"/>
      <c r="E424" s="37"/>
      <c r="F424" s="37"/>
      <c r="G424" s="45"/>
      <c r="H424" t="s">
        <v>579</v>
      </c>
      <c r="I424" t="s">
        <v>550</v>
      </c>
      <c r="J424" t="s">
        <v>585</v>
      </c>
    </row>
    <row r="425" spans="1:10" x14ac:dyDescent="0.3">
      <c r="A425" s="5"/>
      <c r="B425" s="7"/>
      <c r="C425" s="37"/>
      <c r="D425" s="37"/>
      <c r="E425" s="37"/>
      <c r="F425" s="37"/>
      <c r="G425" s="45"/>
      <c r="H425" t="s">
        <v>580</v>
      </c>
      <c r="I425" t="s">
        <v>551</v>
      </c>
      <c r="J425" t="s">
        <v>793</v>
      </c>
    </row>
    <row r="426" spans="1:10" x14ac:dyDescent="0.3">
      <c r="A426" s="5"/>
      <c r="B426" s="7"/>
      <c r="C426" s="37"/>
      <c r="D426" s="37"/>
      <c r="E426" s="37"/>
      <c r="F426" s="37"/>
      <c r="G426" s="45"/>
      <c r="H426" t="s">
        <v>581</v>
      </c>
      <c r="I426" t="s">
        <v>553</v>
      </c>
      <c r="J426" t="s">
        <v>794</v>
      </c>
    </row>
    <row r="427" spans="1:10" x14ac:dyDescent="0.3">
      <c r="A427" s="5"/>
      <c r="B427" s="7"/>
      <c r="C427" s="37"/>
      <c r="D427" s="37"/>
      <c r="E427" s="37"/>
      <c r="F427" s="37"/>
      <c r="G427" s="45"/>
      <c r="H427" t="s">
        <v>582</v>
      </c>
      <c r="I427" t="s">
        <v>762</v>
      </c>
    </row>
    <row r="428" spans="1:10" x14ac:dyDescent="0.3">
      <c r="A428" s="5"/>
      <c r="B428" s="7"/>
      <c r="C428" s="37"/>
      <c r="D428" s="37"/>
      <c r="E428" s="37"/>
      <c r="F428" s="37"/>
      <c r="G428" s="45"/>
      <c r="H428" t="s">
        <v>583</v>
      </c>
      <c r="I428" t="s">
        <v>554</v>
      </c>
    </row>
    <row r="429" spans="1:10" x14ac:dyDescent="0.3">
      <c r="A429" s="5"/>
      <c r="B429" s="7"/>
      <c r="C429" s="37"/>
      <c r="D429" s="37"/>
      <c r="E429" s="37"/>
      <c r="F429" s="37"/>
      <c r="G429" s="45"/>
      <c r="H429" t="s">
        <v>584</v>
      </c>
      <c r="I429" t="s">
        <v>555</v>
      </c>
    </row>
    <row r="430" spans="1:10" x14ac:dyDescent="0.3">
      <c r="A430" s="5"/>
      <c r="B430" s="7"/>
      <c r="C430" s="37"/>
      <c r="D430" s="37"/>
      <c r="E430" s="37"/>
      <c r="F430" s="37"/>
      <c r="G430" s="45"/>
      <c r="H430" t="s">
        <v>585</v>
      </c>
      <c r="I430" t="s">
        <v>556</v>
      </c>
    </row>
    <row r="431" spans="1:10" x14ac:dyDescent="0.3">
      <c r="A431" s="5"/>
      <c r="B431" s="7"/>
      <c r="C431" s="37"/>
      <c r="D431" s="37"/>
      <c r="E431" s="37"/>
      <c r="F431" s="37"/>
      <c r="G431" s="45"/>
      <c r="I431" t="s">
        <v>557</v>
      </c>
    </row>
    <row r="432" spans="1:10" x14ac:dyDescent="0.3">
      <c r="A432" s="5"/>
      <c r="B432" s="7"/>
      <c r="C432" s="37"/>
      <c r="D432" s="37"/>
      <c r="E432" s="37"/>
      <c r="F432" s="37"/>
      <c r="G432" s="45"/>
      <c r="I432" t="s">
        <v>558</v>
      </c>
    </row>
    <row r="433" spans="1:9" x14ac:dyDescent="0.3">
      <c r="A433" s="5"/>
      <c r="B433" s="7"/>
      <c r="C433" s="37"/>
      <c r="D433" s="37"/>
      <c r="E433" s="37"/>
      <c r="F433" s="37"/>
      <c r="G433" s="45"/>
      <c r="I433" t="s">
        <v>559</v>
      </c>
    </row>
    <row r="434" spans="1:9" x14ac:dyDescent="0.3">
      <c r="A434" s="5"/>
      <c r="B434" s="7"/>
      <c r="C434" s="37"/>
      <c r="D434" s="37"/>
      <c r="E434" s="37"/>
      <c r="F434" s="37"/>
      <c r="G434" s="45"/>
      <c r="I434" t="s">
        <v>560</v>
      </c>
    </row>
    <row r="435" spans="1:9" x14ac:dyDescent="0.3">
      <c r="A435" s="5"/>
      <c r="B435" s="7"/>
      <c r="C435" s="37"/>
      <c r="D435" s="37"/>
      <c r="E435" s="37"/>
      <c r="F435" s="37"/>
      <c r="G435" s="45"/>
      <c r="I435" t="s">
        <v>561</v>
      </c>
    </row>
    <row r="436" spans="1:9" x14ac:dyDescent="0.3">
      <c r="A436" s="5"/>
      <c r="B436" s="7"/>
      <c r="C436" s="37"/>
      <c r="D436" s="37"/>
      <c r="E436" s="37"/>
      <c r="F436" s="37"/>
      <c r="G436" s="45"/>
      <c r="I436" t="s">
        <v>562</v>
      </c>
    </row>
    <row r="437" spans="1:9" x14ac:dyDescent="0.3">
      <c r="A437" s="5"/>
      <c r="B437" s="7"/>
      <c r="C437" s="37"/>
      <c r="D437" s="37"/>
      <c r="E437" s="37"/>
      <c r="F437" s="37"/>
      <c r="G437" s="45"/>
      <c r="I437" t="s">
        <v>563</v>
      </c>
    </row>
    <row r="438" spans="1:9" x14ac:dyDescent="0.3">
      <c r="A438" s="5"/>
      <c r="B438" s="7"/>
      <c r="C438" s="37"/>
      <c r="D438" s="37"/>
      <c r="E438" s="37"/>
      <c r="F438" s="37"/>
      <c r="G438" s="45"/>
      <c r="I438" t="s">
        <v>564</v>
      </c>
    </row>
    <row r="439" spans="1:9" x14ac:dyDescent="0.3">
      <c r="A439" s="5"/>
      <c r="B439" s="7"/>
      <c r="C439" s="37"/>
      <c r="D439" s="37"/>
      <c r="E439" s="37"/>
      <c r="F439" s="37"/>
      <c r="G439" s="45"/>
      <c r="I439" t="s">
        <v>565</v>
      </c>
    </row>
    <row r="440" spans="1:9" x14ac:dyDescent="0.3">
      <c r="A440" s="5"/>
      <c r="B440" s="7"/>
      <c r="C440" s="37"/>
      <c r="D440" s="37"/>
      <c r="E440" s="37"/>
      <c r="F440" s="37"/>
      <c r="G440" s="45"/>
      <c r="I440" t="s">
        <v>566</v>
      </c>
    </row>
    <row r="441" spans="1:9" x14ac:dyDescent="0.3">
      <c r="A441" s="5"/>
      <c r="B441" s="7"/>
      <c r="C441" s="37"/>
      <c r="D441" s="37"/>
      <c r="E441" s="37"/>
      <c r="F441" s="37"/>
      <c r="G441" s="45"/>
      <c r="I441" t="s">
        <v>763</v>
      </c>
    </row>
    <row r="442" spans="1:9" x14ac:dyDescent="0.3">
      <c r="A442" s="5"/>
      <c r="B442" s="7"/>
      <c r="C442" s="37"/>
      <c r="D442" s="37"/>
      <c r="E442" s="37"/>
      <c r="F442" s="37"/>
      <c r="G442" s="45"/>
      <c r="I442" t="s">
        <v>567</v>
      </c>
    </row>
    <row r="443" spans="1:9" x14ac:dyDescent="0.3">
      <c r="A443" s="5"/>
      <c r="B443" s="7"/>
      <c r="C443" s="37"/>
      <c r="D443" s="37"/>
      <c r="E443" s="37"/>
      <c r="F443" s="37"/>
      <c r="G443" s="45"/>
      <c r="I443" t="s">
        <v>568</v>
      </c>
    </row>
    <row r="444" spans="1:9" x14ac:dyDescent="0.3">
      <c r="A444" s="5"/>
      <c r="B444" s="7"/>
      <c r="C444" s="37"/>
      <c r="D444" s="37"/>
      <c r="E444" s="37"/>
      <c r="F444" s="37"/>
      <c r="G444" s="45"/>
      <c r="I444" t="s">
        <v>569</v>
      </c>
    </row>
    <row r="445" spans="1:9" x14ac:dyDescent="0.3">
      <c r="A445" s="5"/>
      <c r="B445" s="7"/>
      <c r="C445" s="37"/>
      <c r="D445" s="37"/>
      <c r="E445" s="37"/>
      <c r="F445" s="37"/>
      <c r="G445" s="45"/>
      <c r="I445" t="s">
        <v>570</v>
      </c>
    </row>
    <row r="446" spans="1:9" x14ac:dyDescent="0.3">
      <c r="A446" s="5"/>
      <c r="B446" s="7"/>
      <c r="C446" s="37"/>
      <c r="D446" s="37"/>
      <c r="E446" s="37"/>
      <c r="F446" s="37"/>
      <c r="G446" s="45"/>
      <c r="I446" t="s">
        <v>764</v>
      </c>
    </row>
    <row r="447" spans="1:9" x14ac:dyDescent="0.3">
      <c r="A447" s="5"/>
      <c r="B447" s="7"/>
      <c r="C447" s="37"/>
      <c r="D447" s="37"/>
      <c r="E447" s="37"/>
      <c r="F447" s="37"/>
      <c r="G447" s="45"/>
      <c r="I447" t="s">
        <v>765</v>
      </c>
    </row>
    <row r="448" spans="1:9" x14ac:dyDescent="0.3">
      <c r="A448" s="5"/>
      <c r="B448" s="7"/>
      <c r="C448" s="37"/>
      <c r="D448" s="37"/>
      <c r="E448" s="37"/>
      <c r="F448" s="37"/>
      <c r="G448" s="45"/>
      <c r="I448" t="s">
        <v>766</v>
      </c>
    </row>
    <row r="449" spans="1:9" x14ac:dyDescent="0.3">
      <c r="A449" s="5"/>
      <c r="B449" s="7"/>
      <c r="C449" s="37"/>
      <c r="D449" s="37"/>
      <c r="E449" s="37"/>
      <c r="F449" s="37"/>
      <c r="G449" s="45"/>
      <c r="I449" t="s">
        <v>767</v>
      </c>
    </row>
    <row r="450" spans="1:9" x14ac:dyDescent="0.3">
      <c r="A450" s="5"/>
      <c r="B450" s="7"/>
      <c r="C450" s="37"/>
      <c r="D450" s="37"/>
      <c r="E450" s="37"/>
      <c r="F450" s="37"/>
      <c r="G450" s="45"/>
      <c r="I450" t="s">
        <v>768</v>
      </c>
    </row>
    <row r="451" spans="1:9" x14ac:dyDescent="0.3">
      <c r="A451" s="5"/>
      <c r="B451" s="7"/>
      <c r="C451" s="37"/>
      <c r="D451" s="37"/>
      <c r="E451" s="37"/>
      <c r="F451" s="37"/>
      <c r="G451" s="45"/>
      <c r="I451" t="s">
        <v>571</v>
      </c>
    </row>
    <row r="452" spans="1:9" x14ac:dyDescent="0.3">
      <c r="A452" s="5"/>
      <c r="B452" s="7"/>
      <c r="C452" s="37"/>
      <c r="D452" s="37"/>
      <c r="E452" s="37"/>
      <c r="F452" s="37"/>
      <c r="G452" s="45"/>
      <c r="I452" t="s">
        <v>572</v>
      </c>
    </row>
    <row r="453" spans="1:9" x14ac:dyDescent="0.3">
      <c r="A453" s="5"/>
      <c r="B453" s="7"/>
      <c r="C453" s="37"/>
      <c r="D453" s="37"/>
      <c r="E453" s="37"/>
      <c r="F453" s="37"/>
      <c r="G453" s="45"/>
      <c r="I453" t="s">
        <v>769</v>
      </c>
    </row>
    <row r="454" spans="1:9" x14ac:dyDescent="0.3">
      <c r="A454" s="5"/>
      <c r="B454" s="7"/>
      <c r="C454" s="37"/>
      <c r="D454" s="37"/>
      <c r="E454" s="37"/>
      <c r="F454" s="37"/>
      <c r="G454" s="45"/>
      <c r="I454" t="s">
        <v>770</v>
      </c>
    </row>
    <row r="455" spans="1:9" x14ac:dyDescent="0.3">
      <c r="A455" s="5"/>
      <c r="B455" s="7"/>
      <c r="C455" s="37"/>
      <c r="D455" s="37"/>
      <c r="E455" s="37"/>
      <c r="F455" s="37"/>
      <c r="G455" s="45"/>
      <c r="I455" t="s">
        <v>771</v>
      </c>
    </row>
    <row r="456" spans="1:9" x14ac:dyDescent="0.3">
      <c r="A456" s="5"/>
      <c r="B456" s="7"/>
      <c r="C456" s="37"/>
      <c r="D456" s="37"/>
      <c r="E456" s="37"/>
      <c r="F456" s="37"/>
      <c r="G456" s="45"/>
      <c r="I456" t="s">
        <v>772</v>
      </c>
    </row>
    <row r="457" spans="1:9" x14ac:dyDescent="0.3">
      <c r="A457" s="5"/>
      <c r="B457" s="7"/>
      <c r="C457" s="37"/>
      <c r="D457" s="37"/>
      <c r="E457" s="37"/>
      <c r="F457" s="37"/>
      <c r="G457" s="45"/>
      <c r="I457" t="s">
        <v>773</v>
      </c>
    </row>
    <row r="458" spans="1:9" x14ac:dyDescent="0.3">
      <c r="A458" s="5"/>
      <c r="B458" s="7"/>
      <c r="C458" s="37"/>
      <c r="D458" s="37"/>
      <c r="E458" s="37"/>
      <c r="F458" s="37"/>
      <c r="G458" s="45"/>
      <c r="I458" t="s">
        <v>774</v>
      </c>
    </row>
    <row r="459" spans="1:9" x14ac:dyDescent="0.3">
      <c r="A459" s="5"/>
      <c r="B459" s="7"/>
      <c r="C459" s="37"/>
      <c r="D459" s="37"/>
      <c r="E459" s="37"/>
      <c r="F459" s="37"/>
      <c r="G459" s="45"/>
      <c r="I459" t="s">
        <v>775</v>
      </c>
    </row>
    <row r="460" spans="1:9" x14ac:dyDescent="0.3">
      <c r="A460" s="5"/>
      <c r="B460" s="7"/>
      <c r="C460" s="37"/>
      <c r="D460" s="37"/>
      <c r="E460" s="37"/>
      <c r="F460" s="37"/>
      <c r="G460" s="45"/>
      <c r="I460" t="s">
        <v>573</v>
      </c>
    </row>
    <row r="461" spans="1:9" x14ac:dyDescent="0.3">
      <c r="A461" s="5"/>
      <c r="B461" s="7"/>
      <c r="C461" s="37"/>
      <c r="D461" s="37"/>
      <c r="E461" s="37"/>
      <c r="F461" s="37"/>
      <c r="G461" s="45"/>
      <c r="I461" t="s">
        <v>776</v>
      </c>
    </row>
    <row r="462" spans="1:9" x14ac:dyDescent="0.3">
      <c r="A462" s="5"/>
      <c r="B462" s="7"/>
      <c r="C462" s="37"/>
      <c r="D462" s="37"/>
      <c r="E462" s="37"/>
      <c r="F462" s="37"/>
      <c r="G462" s="45"/>
      <c r="I462" t="s">
        <v>777</v>
      </c>
    </row>
    <row r="463" spans="1:9" x14ac:dyDescent="0.3">
      <c r="A463" s="5"/>
      <c r="B463" s="7"/>
      <c r="C463" s="37"/>
      <c r="D463" s="37"/>
      <c r="E463" s="37"/>
      <c r="F463" s="37"/>
      <c r="G463" s="45"/>
      <c r="I463" t="s">
        <v>574</v>
      </c>
    </row>
    <row r="464" spans="1:9" x14ac:dyDescent="0.3">
      <c r="A464" s="5"/>
      <c r="B464" s="7"/>
      <c r="C464" s="37"/>
      <c r="D464" s="37"/>
      <c r="E464" s="37"/>
      <c r="F464" s="37"/>
      <c r="G464" s="45"/>
      <c r="I464" t="s">
        <v>778</v>
      </c>
    </row>
    <row r="465" spans="1:9" x14ac:dyDescent="0.3">
      <c r="A465" s="5"/>
      <c r="B465" s="7"/>
      <c r="C465" s="37"/>
      <c r="D465" s="37"/>
      <c r="E465" s="37"/>
      <c r="F465" s="37"/>
      <c r="G465" s="45"/>
      <c r="I465" t="s">
        <v>779</v>
      </c>
    </row>
    <row r="466" spans="1:9" x14ac:dyDescent="0.3">
      <c r="A466" s="5"/>
      <c r="B466" s="7"/>
      <c r="C466" s="37"/>
      <c r="D466" s="37"/>
      <c r="E466" s="37"/>
      <c r="F466" s="37"/>
      <c r="G466" s="45"/>
      <c r="I466" t="s">
        <v>780</v>
      </c>
    </row>
    <row r="467" spans="1:9" x14ac:dyDescent="0.3">
      <c r="A467" s="5"/>
      <c r="B467" s="7"/>
      <c r="C467" s="37"/>
      <c r="D467" s="37"/>
      <c r="E467" s="37"/>
      <c r="F467" s="37"/>
      <c r="G467" s="45"/>
      <c r="I467" t="s">
        <v>781</v>
      </c>
    </row>
    <row r="468" spans="1:9" x14ac:dyDescent="0.3">
      <c r="A468" s="5"/>
      <c r="B468" s="7"/>
      <c r="C468" s="37"/>
      <c r="D468" s="37"/>
      <c r="E468" s="37"/>
      <c r="F468" s="37"/>
      <c r="G468" s="45"/>
      <c r="I468" t="s">
        <v>782</v>
      </c>
    </row>
    <row r="469" spans="1:9" x14ac:dyDescent="0.3">
      <c r="A469" s="5"/>
      <c r="B469" s="7"/>
      <c r="C469" s="37"/>
      <c r="D469" s="37"/>
      <c r="E469" s="37"/>
      <c r="F469" s="37"/>
      <c r="G469" s="45"/>
      <c r="I469" t="s">
        <v>783</v>
      </c>
    </row>
    <row r="470" spans="1:9" x14ac:dyDescent="0.3">
      <c r="A470" s="5"/>
      <c r="B470" s="7"/>
      <c r="C470" s="37"/>
      <c r="D470" s="37"/>
      <c r="E470" s="37"/>
      <c r="F470" s="37"/>
      <c r="G470" s="45"/>
      <c r="I470" t="s">
        <v>576</v>
      </c>
    </row>
    <row r="471" spans="1:9" x14ac:dyDescent="0.3">
      <c r="A471" s="5"/>
      <c r="B471" s="7"/>
      <c r="C471" s="37"/>
      <c r="D471" s="37"/>
      <c r="E471" s="37"/>
      <c r="F471" s="37"/>
      <c r="G471" s="45"/>
      <c r="I471" t="s">
        <v>784</v>
      </c>
    </row>
    <row r="472" spans="1:9" x14ac:dyDescent="0.3">
      <c r="A472" s="5"/>
      <c r="B472" s="7"/>
      <c r="C472" s="37"/>
      <c r="D472" s="37"/>
      <c r="E472" s="37"/>
      <c r="F472" s="37"/>
      <c r="G472" s="45"/>
      <c r="I472" t="s">
        <v>577</v>
      </c>
    </row>
    <row r="473" spans="1:9" x14ac:dyDescent="0.3">
      <c r="A473" s="5"/>
      <c r="B473" s="7"/>
      <c r="C473" s="37"/>
      <c r="D473" s="37"/>
      <c r="E473" s="37"/>
      <c r="F473" s="37"/>
      <c r="G473" s="45"/>
      <c r="I473" t="s">
        <v>578</v>
      </c>
    </row>
    <row r="474" spans="1:9" x14ac:dyDescent="0.3">
      <c r="A474" s="5"/>
      <c r="B474" s="7"/>
      <c r="C474" s="37"/>
      <c r="D474" s="37"/>
      <c r="E474" s="37"/>
      <c r="F474" s="37"/>
      <c r="G474" s="45"/>
      <c r="I474" t="s">
        <v>579</v>
      </c>
    </row>
    <row r="475" spans="1:9" x14ac:dyDescent="0.3">
      <c r="A475" s="5"/>
      <c r="B475" s="7"/>
      <c r="C475" s="37"/>
      <c r="D475" s="37"/>
      <c r="E475" s="37"/>
      <c r="F475" s="37"/>
      <c r="G475" s="45"/>
      <c r="I475" t="s">
        <v>580</v>
      </c>
    </row>
    <row r="476" spans="1:9" x14ac:dyDescent="0.3">
      <c r="A476" s="5"/>
      <c r="B476" s="7"/>
      <c r="C476" s="37"/>
      <c r="D476" s="37"/>
      <c r="E476" s="37"/>
      <c r="F476" s="37"/>
      <c r="G476" s="45"/>
      <c r="I476" t="s">
        <v>785</v>
      </c>
    </row>
    <row r="477" spans="1:9" x14ac:dyDescent="0.3">
      <c r="A477" s="5"/>
      <c r="B477" s="7"/>
      <c r="C477" s="37"/>
      <c r="D477" s="37"/>
      <c r="E477" s="37"/>
      <c r="F477" s="37"/>
      <c r="G477" s="45"/>
      <c r="I477" t="s">
        <v>786</v>
      </c>
    </row>
    <row r="478" spans="1:9" x14ac:dyDescent="0.3">
      <c r="A478" s="5"/>
      <c r="B478" s="7"/>
      <c r="C478" s="37"/>
      <c r="D478" s="37"/>
      <c r="E478" s="37"/>
      <c r="F478" s="37"/>
      <c r="G478" s="45"/>
      <c r="I478" t="s">
        <v>582</v>
      </c>
    </row>
    <row r="479" spans="1:9" x14ac:dyDescent="0.3">
      <c r="A479" s="5"/>
      <c r="B479" s="7"/>
      <c r="C479" s="37"/>
      <c r="D479" s="37"/>
      <c r="E479" s="37"/>
      <c r="F479" s="37"/>
      <c r="G479" s="45"/>
      <c r="I479" t="s">
        <v>787</v>
      </c>
    </row>
    <row r="480" spans="1:9" x14ac:dyDescent="0.3">
      <c r="A480" s="5"/>
      <c r="B480" s="7"/>
      <c r="C480" s="37"/>
      <c r="D480" s="37"/>
      <c r="E480" s="37"/>
      <c r="F480" s="37"/>
      <c r="G480" s="45"/>
      <c r="I480" t="s">
        <v>583</v>
      </c>
    </row>
    <row r="481" spans="1:9" x14ac:dyDescent="0.3">
      <c r="A481" s="5"/>
      <c r="B481" s="7"/>
      <c r="C481" s="37"/>
      <c r="D481" s="37"/>
      <c r="E481" s="37"/>
      <c r="F481" s="37"/>
      <c r="G481" s="45"/>
      <c r="I481" t="s">
        <v>788</v>
      </c>
    </row>
    <row r="482" spans="1:9" x14ac:dyDescent="0.3">
      <c r="A482" s="5"/>
      <c r="B482" s="7"/>
      <c r="C482" s="37"/>
      <c r="D482" s="37"/>
      <c r="E482" s="37"/>
      <c r="F482" s="37"/>
      <c r="G482" s="45"/>
      <c r="I482" t="s">
        <v>789</v>
      </c>
    </row>
    <row r="483" spans="1:9" x14ac:dyDescent="0.3">
      <c r="A483" s="5"/>
      <c r="B483" s="7"/>
      <c r="C483" s="37"/>
      <c r="D483" s="37"/>
      <c r="E483" s="37"/>
      <c r="F483" s="37"/>
      <c r="G483" s="45"/>
      <c r="I483" t="s">
        <v>790</v>
      </c>
    </row>
    <row r="484" spans="1:9" x14ac:dyDescent="0.3">
      <c r="A484" s="5"/>
      <c r="B484" s="7"/>
      <c r="C484" s="37"/>
      <c r="D484" s="37"/>
      <c r="E484" s="37"/>
      <c r="F484" s="37"/>
      <c r="G484" s="45"/>
      <c r="I484" t="s">
        <v>791</v>
      </c>
    </row>
    <row r="485" spans="1:9" x14ac:dyDescent="0.3">
      <c r="A485" s="5"/>
      <c r="B485" s="7"/>
      <c r="C485" s="37"/>
      <c r="D485" s="37"/>
      <c r="E485" s="37"/>
      <c r="F485" s="37"/>
      <c r="G485" s="45"/>
      <c r="I485" t="s">
        <v>792</v>
      </c>
    </row>
    <row r="486" spans="1:9" x14ac:dyDescent="0.3">
      <c r="A486" s="5"/>
      <c r="B486" s="7"/>
      <c r="C486" s="37"/>
      <c r="D486" s="37"/>
      <c r="E486" s="37"/>
      <c r="F486" s="37"/>
      <c r="G486" s="45"/>
      <c r="I486" t="s">
        <v>793</v>
      </c>
    </row>
    <row r="487" spans="1:9" x14ac:dyDescent="0.3">
      <c r="A487" s="5"/>
      <c r="B487" s="7"/>
      <c r="C487" s="37"/>
      <c r="D487" s="37"/>
      <c r="E487" s="37"/>
      <c r="F487" s="37"/>
      <c r="G487" s="45"/>
      <c r="I487" t="s">
        <v>794</v>
      </c>
    </row>
    <row r="488" spans="1:9" x14ac:dyDescent="0.3">
      <c r="A488" s="5"/>
      <c r="B488" s="7"/>
      <c r="C488" s="37"/>
      <c r="D488" s="37"/>
      <c r="E488" s="37"/>
      <c r="F488" s="37"/>
      <c r="G488" s="45"/>
    </row>
    <row r="489" spans="1:9" x14ac:dyDescent="0.3">
      <c r="A489" s="5"/>
      <c r="B489" s="7"/>
      <c r="C489" s="37"/>
      <c r="D489" s="37"/>
      <c r="E489" s="37"/>
      <c r="F489" s="37"/>
      <c r="G489" s="45"/>
    </row>
    <row r="490" spans="1:9" x14ac:dyDescent="0.3">
      <c r="A490" s="5"/>
      <c r="B490" s="7"/>
      <c r="C490" s="37"/>
      <c r="D490" s="37"/>
      <c r="E490" s="37"/>
      <c r="F490" s="37"/>
      <c r="G490" s="45"/>
    </row>
    <row r="491" spans="1:9" x14ac:dyDescent="0.3">
      <c r="A491" s="5"/>
      <c r="B491" s="7"/>
      <c r="C491" s="37"/>
      <c r="D491" s="37"/>
      <c r="E491" s="37"/>
      <c r="F491" s="37"/>
      <c r="G491" s="45"/>
    </row>
    <row r="492" spans="1:9" x14ac:dyDescent="0.3">
      <c r="A492" s="5"/>
      <c r="B492" s="7"/>
      <c r="C492" s="37"/>
      <c r="D492" s="37"/>
      <c r="E492" s="37"/>
      <c r="F492" s="37"/>
      <c r="G492" s="45"/>
    </row>
    <row r="493" spans="1:9" x14ac:dyDescent="0.3">
      <c r="A493" s="5"/>
      <c r="B493" s="7"/>
      <c r="C493" s="37"/>
      <c r="D493" s="37"/>
      <c r="E493" s="37"/>
      <c r="F493" s="37"/>
      <c r="G493" s="45"/>
    </row>
    <row r="494" spans="1:9" x14ac:dyDescent="0.3">
      <c r="A494" s="5"/>
      <c r="B494" s="7"/>
      <c r="C494" s="37"/>
      <c r="D494" s="37"/>
      <c r="E494" s="37"/>
      <c r="F494" s="37"/>
      <c r="G494" s="45"/>
    </row>
    <row r="495" spans="1:9" x14ac:dyDescent="0.3">
      <c r="A495" s="5"/>
      <c r="B495" s="7"/>
      <c r="C495" s="37"/>
      <c r="D495" s="37"/>
      <c r="E495" s="37"/>
      <c r="F495" s="37"/>
      <c r="G495" s="45"/>
    </row>
    <row r="496" spans="1:9" x14ac:dyDescent="0.3">
      <c r="A496" s="5"/>
      <c r="B496" s="7"/>
      <c r="C496" s="37"/>
      <c r="D496" s="37"/>
      <c r="E496" s="37"/>
      <c r="F496" s="37"/>
      <c r="G496" s="45"/>
    </row>
    <row r="497" spans="1:7" x14ac:dyDescent="0.3">
      <c r="A497" s="5"/>
      <c r="B497" s="7"/>
      <c r="C497" s="37"/>
      <c r="D497" s="37"/>
      <c r="E497" s="37"/>
      <c r="F497" s="37"/>
      <c r="G497" s="45"/>
    </row>
    <row r="498" spans="1:7" x14ac:dyDescent="0.3">
      <c r="A498" s="5"/>
      <c r="B498" s="7"/>
      <c r="C498" s="37"/>
      <c r="D498" s="37"/>
      <c r="E498" s="37"/>
      <c r="F498" s="37"/>
      <c r="G498" s="45"/>
    </row>
    <row r="499" spans="1:7" x14ac:dyDescent="0.3">
      <c r="A499" s="5"/>
      <c r="B499" s="7"/>
      <c r="C499" s="37"/>
      <c r="D499" s="37"/>
      <c r="E499" s="37"/>
      <c r="F499" s="37"/>
      <c r="G499" s="45"/>
    </row>
    <row r="500" spans="1:7" x14ac:dyDescent="0.3">
      <c r="A500" s="5"/>
      <c r="B500" s="7"/>
      <c r="C500" s="37"/>
      <c r="D500" s="37"/>
      <c r="E500" s="37"/>
      <c r="F500" s="37"/>
      <c r="G500" s="45"/>
    </row>
    <row r="501" spans="1:7" x14ac:dyDescent="0.3">
      <c r="A501" s="5"/>
      <c r="B501" s="7"/>
      <c r="C501" s="37"/>
      <c r="D501" s="37"/>
      <c r="E501" s="37"/>
      <c r="F501" s="37"/>
      <c r="G501" s="45"/>
    </row>
    <row r="502" spans="1:7" x14ac:dyDescent="0.3">
      <c r="A502" s="5"/>
      <c r="B502" s="7"/>
      <c r="C502" s="37"/>
      <c r="D502" s="37"/>
      <c r="E502" s="37"/>
      <c r="F502" s="37"/>
      <c r="G502" s="45"/>
    </row>
    <row r="503" spans="1:7" x14ac:dyDescent="0.3">
      <c r="A503" s="5"/>
      <c r="B503" s="7"/>
      <c r="C503" s="37"/>
      <c r="D503" s="37"/>
      <c r="E503" s="37"/>
      <c r="F503" s="37"/>
      <c r="G503" s="45"/>
    </row>
    <row r="504" spans="1:7" x14ac:dyDescent="0.3">
      <c r="A504" s="5"/>
      <c r="B504" s="7"/>
      <c r="C504" s="37"/>
      <c r="D504" s="37"/>
      <c r="E504" s="37"/>
      <c r="F504" s="37"/>
      <c r="G504" s="45"/>
    </row>
    <row r="505" spans="1:7" x14ac:dyDescent="0.3">
      <c r="A505" s="5"/>
      <c r="B505" s="7"/>
      <c r="C505" s="37"/>
      <c r="D505" s="37"/>
      <c r="E505" s="37"/>
      <c r="F505" s="37"/>
      <c r="G505" s="45"/>
    </row>
    <row r="506" spans="1:7" x14ac:dyDescent="0.3">
      <c r="A506" s="5"/>
      <c r="B506" s="7"/>
      <c r="C506" s="37"/>
      <c r="D506" s="37"/>
      <c r="E506" s="37"/>
      <c r="F506" s="37"/>
      <c r="G506" s="45"/>
    </row>
    <row r="507" spans="1:7" x14ac:dyDescent="0.3">
      <c r="A507" s="5"/>
      <c r="B507" s="7"/>
      <c r="C507" s="37"/>
      <c r="D507" s="37"/>
      <c r="E507" s="37"/>
      <c r="F507" s="37"/>
      <c r="G507" s="45"/>
    </row>
    <row r="508" spans="1:7" x14ac:dyDescent="0.3">
      <c r="A508" s="5"/>
      <c r="B508" s="7"/>
      <c r="C508" s="37"/>
      <c r="D508" s="37"/>
      <c r="E508" s="37"/>
      <c r="F508" s="37"/>
      <c r="G508" s="45"/>
    </row>
    <row r="509" spans="1:7" x14ac:dyDescent="0.3">
      <c r="A509" s="5"/>
      <c r="B509" s="7"/>
      <c r="C509" s="37"/>
      <c r="D509" s="37"/>
      <c r="E509" s="37"/>
      <c r="F509" s="37"/>
      <c r="G509" s="45"/>
    </row>
    <row r="510" spans="1:7" x14ac:dyDescent="0.3">
      <c r="A510" s="5"/>
      <c r="B510" s="7"/>
      <c r="C510" s="37"/>
      <c r="D510" s="37"/>
      <c r="E510" s="37"/>
      <c r="F510" s="37"/>
      <c r="G510" s="45"/>
    </row>
    <row r="511" spans="1:7" x14ac:dyDescent="0.3">
      <c r="A511" s="5"/>
      <c r="B511" s="7"/>
      <c r="C511" s="37"/>
      <c r="D511" s="37"/>
      <c r="E511" s="37"/>
      <c r="F511" s="37"/>
      <c r="G511" s="45"/>
    </row>
    <row r="512" spans="1:7" x14ac:dyDescent="0.3">
      <c r="A512" s="5"/>
      <c r="B512" s="7"/>
      <c r="C512" s="37"/>
      <c r="D512" s="37"/>
      <c r="E512" s="37"/>
      <c r="F512" s="37"/>
      <c r="G512" s="45"/>
    </row>
    <row r="513" spans="1:7" x14ac:dyDescent="0.3">
      <c r="A513" s="5"/>
      <c r="B513" s="7"/>
      <c r="C513" s="37"/>
      <c r="D513" s="37"/>
      <c r="E513" s="37"/>
      <c r="F513" s="37"/>
      <c r="G513" s="45"/>
    </row>
    <row r="514" spans="1:7" x14ac:dyDescent="0.3">
      <c r="A514" s="5"/>
      <c r="B514" s="7"/>
      <c r="C514" s="37"/>
      <c r="D514" s="37"/>
      <c r="E514" s="37"/>
      <c r="F514" s="37"/>
      <c r="G514" s="45"/>
    </row>
    <row r="515" spans="1:7" x14ac:dyDescent="0.3">
      <c r="A515" s="5"/>
      <c r="B515" s="7"/>
      <c r="C515" s="37"/>
      <c r="D515" s="37"/>
      <c r="E515" s="37"/>
      <c r="F515" s="37"/>
      <c r="G515" s="45"/>
    </row>
    <row r="516" spans="1:7" x14ac:dyDescent="0.3">
      <c r="A516" s="5"/>
      <c r="B516" s="7"/>
      <c r="C516" s="37"/>
      <c r="D516" s="37"/>
      <c r="E516" s="37"/>
      <c r="F516" s="37"/>
      <c r="G516" s="45"/>
    </row>
    <row r="517" spans="1:7" x14ac:dyDescent="0.3">
      <c r="A517" s="5"/>
      <c r="B517" s="7"/>
      <c r="C517" s="37"/>
      <c r="D517" s="37"/>
      <c r="E517" s="37"/>
      <c r="F517" s="37"/>
      <c r="G517" s="45"/>
    </row>
    <row r="518" spans="1:7" x14ac:dyDescent="0.3">
      <c r="A518" s="5"/>
      <c r="B518" s="7"/>
      <c r="C518" s="37"/>
      <c r="D518" s="37"/>
      <c r="E518" s="37"/>
      <c r="F518" s="37"/>
      <c r="G518" s="45"/>
    </row>
  </sheetData>
  <conditionalFormatting sqref="H1:H1048576">
    <cfRule type="duplicateValues" dxfId="6" priority="8"/>
  </conditionalFormatting>
  <conditionalFormatting sqref="I1:I1048576">
    <cfRule type="duplicateValues" dxfId="5" priority="6"/>
  </conditionalFormatting>
  <conditionalFormatting sqref="J1:J1048576">
    <cfRule type="duplicateValues" dxfId="4" priority="5"/>
  </conditionalFormatting>
  <conditionalFormatting sqref="K1:K1048576">
    <cfRule type="duplicateValues" dxfId="3" priority="4"/>
  </conditionalFormatting>
  <conditionalFormatting sqref="H1:K1048576">
    <cfRule type="duplicateValues" dxfId="2" priority="3"/>
  </conditionalFormatting>
  <conditionalFormatting sqref="I1:I2">
    <cfRule type="duplicateValues" dxfId="1" priority="2"/>
  </conditionalFormatting>
  <conditionalFormatting sqref="H1:H8">
    <cfRule type="duplicateValues" dxfId="0" priority="1"/>
  </conditionalFormatting>
  <pageMargins left="0.7" right="0.7" top="0.75" bottom="0.75" header="0.3" footer="0.3"/>
  <pageSetup paperSize="9" scale="67" orientation="portrait" horizontalDpi="0" verticalDpi="0" r:id="rId1"/>
  <rowBreaks count="1" manualBreakCount="1">
    <brk id="5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Risultati</vt:lpstr>
      <vt:lpstr>Dettagli per regioni</vt:lpstr>
      <vt:lpstr>Foglio3</vt:lpstr>
      <vt:lpstr>'Dettagli per regioni'!Area_stampa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Verrascina</dc:creator>
  <cp:lastModifiedBy>maria sgroi</cp:lastModifiedBy>
  <dcterms:created xsi:type="dcterms:W3CDTF">2018-11-16T12:01:53Z</dcterms:created>
  <dcterms:modified xsi:type="dcterms:W3CDTF">2018-11-20T14:03:32Z</dcterms:modified>
</cp:coreProperties>
</file>